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18915" windowHeight="11055" activeTab="2"/>
  </bookViews>
  <sheets>
    <sheet name="Spiele Übersicht" sheetId="1" r:id="rId1"/>
    <sheet name="Statistik" sheetId="2" r:id="rId2"/>
    <sheet name="Info" sheetId="3" r:id="rId3"/>
  </sheets>
  <definedNames>
    <definedName name="_xlnm.Print_Area" localSheetId="0">'Spiele Übersicht'!$A$1:$X$74</definedName>
    <definedName name="_xlnm.Print_Titles" localSheetId="0">'Spiele Übersicht'!$1:$2</definedName>
  </definedNames>
  <calcPr calcId="125725"/>
</workbook>
</file>

<file path=xl/calcChain.xml><?xml version="1.0" encoding="utf-8"?>
<calcChain xmlns="http://schemas.openxmlformats.org/spreadsheetml/2006/main">
  <c r="P72" i="1"/>
  <c r="P69"/>
  <c r="P66"/>
  <c r="P63"/>
  <c r="P60"/>
  <c r="P57"/>
  <c r="P54"/>
  <c r="P51"/>
  <c r="P48"/>
  <c r="P45"/>
  <c r="P42"/>
  <c r="P39"/>
  <c r="P36"/>
  <c r="P33"/>
  <c r="P30"/>
  <c r="P27"/>
  <c r="P24"/>
  <c r="P21"/>
  <c r="P18"/>
  <c r="P15"/>
  <c r="P12"/>
  <c r="P9"/>
  <c r="P3"/>
  <c r="P6"/>
  <c r="B6" s="1"/>
  <c r="B72"/>
  <c r="B69"/>
  <c r="B66"/>
  <c r="B63"/>
  <c r="B60"/>
  <c r="B57"/>
  <c r="B54"/>
  <c r="B51"/>
  <c r="B48"/>
  <c r="B45"/>
  <c r="B42"/>
  <c r="B39"/>
  <c r="B36"/>
  <c r="B33"/>
  <c r="B30"/>
  <c r="B27"/>
  <c r="B24"/>
  <c r="B21"/>
  <c r="B18"/>
  <c r="B15"/>
  <c r="B12"/>
  <c r="B9"/>
  <c r="B3"/>
  <c r="K72" l="1"/>
  <c r="K69"/>
  <c r="K66"/>
  <c r="K63"/>
  <c r="K60"/>
  <c r="K57"/>
  <c r="K54"/>
  <c r="K51"/>
  <c r="K48"/>
  <c r="K45"/>
  <c r="K42"/>
  <c r="K39"/>
  <c r="K36"/>
  <c r="K33"/>
  <c r="K30"/>
  <c r="K27"/>
  <c r="K24"/>
  <c r="K21"/>
  <c r="K18"/>
  <c r="K15"/>
  <c r="K12"/>
  <c r="K9"/>
  <c r="S14" i="2" l="1"/>
  <c r="U14" s="1"/>
  <c r="R14"/>
  <c r="T14" s="1"/>
  <c r="S13"/>
  <c r="U13" s="1"/>
  <c r="R13"/>
  <c r="T13" s="1"/>
  <c r="S12"/>
  <c r="U12" s="1"/>
  <c r="R12"/>
  <c r="T12" s="1"/>
  <c r="S11"/>
  <c r="U11" s="1"/>
  <c r="R11"/>
  <c r="T11" s="1"/>
  <c r="T15" s="1"/>
  <c r="L10"/>
  <c r="B16"/>
  <c r="I10"/>
  <c r="U15" l="1"/>
  <c r="Q14"/>
  <c r="Q13"/>
  <c r="Q12"/>
  <c r="Q11"/>
  <c r="C12" l="1"/>
  <c r="C13"/>
  <c r="D13" s="1"/>
  <c r="C14"/>
  <c r="C15"/>
  <c r="C11"/>
  <c r="F15" l="1"/>
  <c r="D15"/>
  <c r="E15"/>
  <c r="N13" a="1"/>
  <c r="N13" s="1"/>
  <c r="L13"/>
  <c r="G13"/>
  <c r="M13" a="1"/>
  <c r="M13" s="1"/>
  <c r="I13"/>
  <c r="J13" a="1"/>
  <c r="J13" s="1"/>
  <c r="H13"/>
  <c r="K13" a="1"/>
  <c r="K13" s="1"/>
  <c r="F11"/>
  <c r="D11"/>
  <c r="E11"/>
  <c r="D14"/>
  <c r="F14"/>
  <c r="E14"/>
  <c r="D12"/>
  <c r="F12"/>
  <c r="E12"/>
  <c r="F13"/>
  <c r="E13"/>
  <c r="C16"/>
  <c r="N15" l="1" a="1"/>
  <c r="N15" s="1"/>
  <c r="L15"/>
  <c r="M15" a="1"/>
  <c r="M15" s="1"/>
  <c r="G15"/>
  <c r="H15"/>
  <c r="K15" a="1"/>
  <c r="K15" s="1"/>
  <c r="I15"/>
  <c r="J15" a="1"/>
  <c r="J15" s="1"/>
  <c r="N12" a="1"/>
  <c r="N12" s="1"/>
  <c r="M12" a="1"/>
  <c r="M12" s="1"/>
  <c r="L12"/>
  <c r="H12"/>
  <c r="K12" a="1"/>
  <c r="K12" s="1"/>
  <c r="I12"/>
  <c r="J12" a="1"/>
  <c r="J12" s="1"/>
  <c r="G12"/>
  <c r="N14" a="1"/>
  <c r="N14" s="1"/>
  <c r="M14" a="1"/>
  <c r="M14" s="1"/>
  <c r="L14"/>
  <c r="J14" a="1"/>
  <c r="J14" s="1"/>
  <c r="G14"/>
  <c r="H14"/>
  <c r="K14" a="1"/>
  <c r="K14" s="1"/>
  <c r="I14"/>
  <c r="N11" a="1"/>
  <c r="N11" s="1"/>
  <c r="L11"/>
  <c r="G11"/>
  <c r="M11" a="1"/>
  <c r="M11" s="1"/>
  <c r="I11"/>
  <c r="H11"/>
  <c r="K11" a="1"/>
  <c r="K11" s="1"/>
  <c r="J11" a="1"/>
  <c r="J11" s="1"/>
  <c r="E16"/>
  <c r="F16"/>
  <c r="D16"/>
  <c r="M16" l="1"/>
  <c r="J16"/>
  <c r="N16"/>
  <c r="K16"/>
  <c r="G16"/>
  <c r="H16"/>
  <c r="L16"/>
  <c r="I16" l="1"/>
</calcChain>
</file>

<file path=xl/comments1.xml><?xml version="1.0" encoding="utf-8"?>
<comments xmlns="http://schemas.openxmlformats.org/spreadsheetml/2006/main">
  <authors>
    <author>hasslinger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Über Dropwdown Menü Held auswählen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Anzahl, NICHT Punkte!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Anzahl, NICHT Punkte</t>
        </r>
      </text>
    </comment>
    <comment ref="T1" authorId="0">
      <text>
        <r>
          <rPr>
            <b/>
            <sz val="9"/>
            <color indexed="81"/>
            <rFont val="Tahoma"/>
            <family val="2"/>
          </rPr>
          <t>Auswahl der Stadtfarben über Dropdown Menü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" authorId="0">
      <text>
        <r>
          <rPr>
            <b/>
            <sz val="9"/>
            <color indexed="81"/>
            <rFont val="Tahoma"/>
            <family val="2"/>
          </rPr>
          <t>Eingabe Ansehen über Dropdown Menü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" authorId="0">
      <text>
        <r>
          <rPr>
            <b/>
            <sz val="9"/>
            <color indexed="81"/>
            <rFont val="Tahoma"/>
            <family val="2"/>
          </rPr>
          <t>Auswahl über Dropdown Menü. Bei "nein" wird Spiel nicht in Statistik berücksichtigt</t>
        </r>
      </text>
    </comment>
    <comment ref="B2" authorId="0">
      <text>
        <r>
          <rPr>
            <b/>
            <sz val="9"/>
            <color indexed="81"/>
            <rFont val="Tahoma"/>
            <family val="2"/>
          </rPr>
          <t>Wird automatisch berechnet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Unmodifizierter Ruhm zu Spielende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Fortgeschrittene Aktionen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Zauber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Artefakte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Wunden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Kristalle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Wird automatisch berechnet</t>
        </r>
      </text>
    </comment>
    <comment ref="N2" authorId="0">
      <text>
        <r>
          <rPr>
            <b/>
            <sz val="9"/>
            <color indexed="81"/>
            <rFont val="Tahoma"/>
            <family val="2"/>
          </rPr>
          <t>Auswahl über Dropdown Menü ob Stadt 1 erobert wurde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" authorId="0">
      <text>
        <r>
          <rPr>
            <b/>
            <sz val="9"/>
            <color indexed="81"/>
            <rFont val="Tahoma"/>
            <family val="2"/>
          </rPr>
          <t>Auswahl über Dropdown Menü ob Stadt 2 erobert wurde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>
      <text>
        <r>
          <rPr>
            <b/>
            <sz val="9"/>
            <color indexed="81"/>
            <rFont val="Tahoma"/>
            <family val="2"/>
          </rPr>
          <t>Eingabe ob beide Städte erobert wurden. Wird automatisch berechnet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" authorId="0">
      <text>
        <r>
          <rPr>
            <b/>
            <sz val="9"/>
            <color indexed="81"/>
            <rFont val="Tahoma"/>
            <family val="2"/>
          </rPr>
          <t>Anzahl der ungespielten Runden</t>
        </r>
      </text>
    </comment>
    <comment ref="R2" authorId="0">
      <text>
        <r>
          <rPr>
            <b/>
            <sz val="9"/>
            <color indexed="81"/>
            <rFont val="Tahoma"/>
            <family val="2"/>
          </rPr>
          <t>Anzahl der ungespielten Karten im Deck des Dummyspielers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>
      <text>
        <r>
          <rPr>
            <b/>
            <sz val="9"/>
            <color indexed="81"/>
            <rFont val="Tahoma"/>
            <family val="2"/>
          </rPr>
          <t>Auswahl mittels Dropdown Menü ob Rundenende angesagt wurde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hasslinger</author>
  </authors>
  <commentList>
    <comment ref="L9" authorId="0">
      <text>
        <r>
          <rPr>
            <b/>
            <sz val="9"/>
            <color indexed="81"/>
            <rFont val="Tahoma"/>
            <family val="2"/>
          </rPr>
          <t>Mittels Dropdownmenü die anzuzeigende Statistik auswählen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Wie oft eine Stadt gespielt wurde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% der erfolgreichen Eroberungen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Gesamt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Spiele mit "nein" Hinweis nicht inkludiert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Gesamt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<sst xmlns="http://schemas.openxmlformats.org/spreadsheetml/2006/main" count="119" uniqueCount="63">
  <si>
    <t>Arythea</t>
  </si>
  <si>
    <t>Tovak</t>
  </si>
  <si>
    <t>Goldyx</t>
  </si>
  <si>
    <t>Wolfhawk</t>
  </si>
  <si>
    <t>Min</t>
  </si>
  <si>
    <t>Max</t>
  </si>
  <si>
    <t>%</t>
  </si>
  <si>
    <t>Total</t>
  </si>
  <si>
    <t>R.End</t>
  </si>
  <si>
    <t>Held</t>
  </si>
  <si>
    <t>Notizen:</t>
  </si>
  <si>
    <t>Ruhm</t>
  </si>
  <si>
    <t>Anzahl von</t>
  </si>
  <si>
    <t>Verw.</t>
  </si>
  <si>
    <t>N.Vw.</t>
  </si>
  <si>
    <t>Einheit. Lvl.</t>
  </si>
  <si>
    <t>Ges.</t>
  </si>
  <si>
    <t>Abent.</t>
  </si>
  <si>
    <t>Erober.</t>
  </si>
  <si>
    <t>FA</t>
  </si>
  <si>
    <t>Zaub.</t>
  </si>
  <si>
    <t>Arte.</t>
  </si>
  <si>
    <t>Wun.</t>
  </si>
  <si>
    <t>Krist.</t>
  </si>
  <si>
    <t>Ende</t>
  </si>
  <si>
    <t>Spielendeboni</t>
  </si>
  <si>
    <t>Farbe</t>
  </si>
  <si>
    <t>Stadt1</t>
  </si>
  <si>
    <t>Stadt2</t>
  </si>
  <si>
    <t>Ans.</t>
  </si>
  <si>
    <t>Datum</t>
  </si>
  <si>
    <t>Für Statistik zählen</t>
  </si>
  <si>
    <t>Run.</t>
  </si>
  <si>
    <t>Kart.</t>
  </si>
  <si>
    <t>Ja</t>
  </si>
  <si>
    <t>Blau</t>
  </si>
  <si>
    <t>Weiß</t>
  </si>
  <si>
    <t>St.1</t>
  </si>
  <si>
    <t>St.2</t>
  </si>
  <si>
    <t>Grün</t>
  </si>
  <si>
    <t>Beid.</t>
  </si>
  <si>
    <t>Anzahl der Orte</t>
  </si>
  <si>
    <t>SOLO EROBERUNG STATISTIK</t>
  </si>
  <si>
    <t>Gew.</t>
  </si>
  <si>
    <t>Fehler</t>
  </si>
  <si>
    <t>Nein - Andere</t>
  </si>
  <si>
    <t>Siege</t>
  </si>
  <si>
    <t>Spiele</t>
  </si>
  <si>
    <t>Ruhm Gesamt</t>
  </si>
  <si>
    <t>Durchschnitt</t>
  </si>
  <si>
    <t>Stadt</t>
  </si>
  <si>
    <t>In Spielen</t>
  </si>
  <si>
    <t>Rot</t>
  </si>
  <si>
    <t>neinrowas</t>
  </si>
  <si>
    <t>Erobert</t>
  </si>
  <si>
    <t>Fortgeschr. A.</t>
  </si>
  <si>
    <t xml:space="preserve">Im ersten Tabellenblatt gibt man die Infos zu den gespielten Spielen ein, </t>
  </si>
  <si>
    <t xml:space="preserve">wobei eine automatische Punktekalkulation erfolgt. Im zweiten Tabellenblatt </t>
  </si>
  <si>
    <t xml:space="preserve">sieht man dann eine Auswertung der absolvierten Partien, runtergebrochen </t>
  </si>
  <si>
    <t xml:space="preserve">auf die einzelnen Helden, und zusätzlich eine Statistik über die im ersten </t>
  </si>
  <si>
    <t>Blatt erfassten Werte (z.B. Anzahl an Zaubersprüchen/Artefakten/... pro Spiel).</t>
  </si>
  <si>
    <t>© ashen 2012</t>
  </si>
  <si>
    <t xml:space="preserve">Die Datei ist für die Erfassung und Auswertung der Solo Eroberungs-Spiele.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</si>
</sst>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7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b/>
      <i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rgb="FF000000"/>
      <name val="Inherit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right"/>
    </xf>
    <xf numFmtId="14" fontId="0" fillId="0" borderId="5" xfId="0" applyNumberFormat="1" applyBorder="1"/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0" fillId="0" borderId="23" xfId="0" applyNumberFormat="1" applyBorder="1" applyAlignment="1">
      <alignment horizontal="right"/>
    </xf>
    <xf numFmtId="1" fontId="0" fillId="0" borderId="24" xfId="0" applyNumberFormat="1" applyBorder="1" applyAlignment="1">
      <alignment horizontal="right"/>
    </xf>
    <xf numFmtId="165" fontId="0" fillId="0" borderId="26" xfId="0" applyNumberFormat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1" fontId="2" fillId="0" borderId="5" xfId="0" applyNumberFormat="1" applyFont="1" applyBorder="1" applyAlignment="1">
      <alignment horizontal="right"/>
    </xf>
    <xf numFmtId="165" fontId="2" fillId="0" borderId="30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1" fontId="2" fillId="0" borderId="35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7" xfId="0" applyFont="1" applyBorder="1"/>
    <xf numFmtId="0" fontId="2" fillId="0" borderId="28" xfId="0" applyFont="1" applyBorder="1"/>
    <xf numFmtId="0" fontId="2" fillId="0" borderId="5" xfId="0" applyFont="1" applyBorder="1"/>
    <xf numFmtId="1" fontId="0" fillId="0" borderId="36" xfId="0" applyNumberFormat="1" applyBorder="1" applyAlignment="1">
      <alignment horizontal="right"/>
    </xf>
    <xf numFmtId="1" fontId="2" fillId="0" borderId="37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 wrapText="1"/>
    </xf>
    <xf numFmtId="0" fontId="1" fillId="0" borderId="2" xfId="0" applyFont="1" applyBorder="1"/>
    <xf numFmtId="0" fontId="4" fillId="0" borderId="4" xfId="0" applyFont="1" applyBorder="1"/>
    <xf numFmtId="1" fontId="0" fillId="0" borderId="5" xfId="0" applyNumberFormat="1" applyBorder="1" applyAlignment="1">
      <alignment horizontal="right"/>
    </xf>
    <xf numFmtId="0" fontId="0" fillId="0" borderId="1" xfId="0" applyBorder="1"/>
    <xf numFmtId="165" fontId="0" fillId="0" borderId="1" xfId="0" applyNumberFormat="1" applyBorder="1"/>
    <xf numFmtId="0" fontId="0" fillId="0" borderId="6" xfId="0" applyBorder="1"/>
    <xf numFmtId="0" fontId="0" fillId="0" borderId="7" xfId="0" applyBorder="1"/>
    <xf numFmtId="165" fontId="0" fillId="0" borderId="6" xfId="0" applyNumberFormat="1" applyBorder="1"/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0" fillId="0" borderId="5" xfId="0" applyBorder="1"/>
    <xf numFmtId="165" fontId="0" fillId="0" borderId="4" xfId="0" applyNumberFormat="1" applyBorder="1"/>
    <xf numFmtId="165" fontId="0" fillId="0" borderId="2" xfId="0" applyNumberFormat="1" applyBorder="1"/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4" xfId="0" applyBorder="1"/>
    <xf numFmtId="0" fontId="2" fillId="0" borderId="9" xfId="0" applyFont="1" applyBorder="1"/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0" borderId="16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" xfId="0" applyFont="1" applyBorder="1" applyAlignment="1">
      <alignment horizontal="right" vertical="top"/>
    </xf>
    <xf numFmtId="0" fontId="0" fillId="0" borderId="8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 applyAlignment="1"/>
    <xf numFmtId="0" fontId="1" fillId="0" borderId="2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2" fillId="0" borderId="45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37" xfId="0" applyBorder="1" applyAlignment="1">
      <alignment horizontal="left"/>
    </xf>
    <xf numFmtId="0" fontId="1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6" fillId="0" borderId="0" xfId="0" applyFont="1"/>
    <xf numFmtId="0" fontId="0" fillId="0" borderId="0" xfId="0" applyNumberFormat="1"/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zoomScaleNormal="100" workbookViewId="0">
      <pane ySplit="2" topLeftCell="A3" activePane="bottomLeft" state="frozen"/>
      <selection pane="bottomLeft" activeCell="B13" sqref="B13:W14"/>
    </sheetView>
  </sheetViews>
  <sheetFormatPr baseColWidth="10" defaultRowHeight="12.75" outlineLevelRow="1" outlineLevelCol="1"/>
  <cols>
    <col min="1" max="1" width="9.140625" bestFit="1" customWidth="1"/>
    <col min="2" max="2" width="8.42578125" bestFit="1" customWidth="1"/>
    <col min="3" max="3" width="5.5703125" bestFit="1" customWidth="1"/>
    <col min="4" max="4" width="4.140625" customWidth="1"/>
    <col min="5" max="5" width="5.7109375" bestFit="1" customWidth="1"/>
    <col min="6" max="6" width="4.42578125" bestFit="1" customWidth="1"/>
    <col min="7" max="7" width="5.7109375" bestFit="1" customWidth="1"/>
    <col min="8" max="8" width="6" bestFit="1" customWidth="1"/>
    <col min="9" max="10" width="6.28515625" bestFit="1" customWidth="1"/>
    <col min="11" max="11" width="5.7109375" hidden="1" customWidth="1" outlineLevel="1"/>
    <col min="12" max="12" width="7.85546875" bestFit="1" customWidth="1" collapsed="1"/>
    <col min="13" max="13" width="7.42578125" bestFit="1" customWidth="1"/>
    <col min="14" max="15" width="4.7109375" bestFit="1" customWidth="1"/>
    <col min="16" max="17" width="5.140625" bestFit="1" customWidth="1"/>
    <col min="18" max="18" width="5.28515625" bestFit="1" customWidth="1"/>
    <col min="19" max="19" width="6.28515625" bestFit="1" customWidth="1"/>
    <col min="20" max="21" width="5.5703125" bestFit="1" customWidth="1"/>
    <col min="22" max="22" width="5.140625" bestFit="1" customWidth="1"/>
    <col min="23" max="23" width="10.140625" bestFit="1" customWidth="1"/>
    <col min="24" max="24" width="11.42578125" customWidth="1" outlineLevel="1"/>
  </cols>
  <sheetData>
    <row r="1" spans="1:24">
      <c r="A1" s="60" t="s">
        <v>9</v>
      </c>
      <c r="B1" s="66" t="s">
        <v>11</v>
      </c>
      <c r="C1" s="69"/>
      <c r="D1" s="66" t="s">
        <v>12</v>
      </c>
      <c r="E1" s="67"/>
      <c r="F1" s="67"/>
      <c r="G1" s="67"/>
      <c r="H1" s="68"/>
      <c r="I1" s="66" t="s">
        <v>15</v>
      </c>
      <c r="J1" s="67"/>
      <c r="K1" s="68"/>
      <c r="L1" s="62" t="s">
        <v>41</v>
      </c>
      <c r="M1" s="62"/>
      <c r="N1" s="62" t="s">
        <v>25</v>
      </c>
      <c r="O1" s="62"/>
      <c r="P1" s="62"/>
      <c r="Q1" s="62"/>
      <c r="R1" s="62"/>
      <c r="S1" s="62"/>
      <c r="T1" s="62" t="s">
        <v>26</v>
      </c>
      <c r="U1" s="62"/>
      <c r="V1" s="62" t="s">
        <v>29</v>
      </c>
      <c r="W1" s="64" t="s">
        <v>30</v>
      </c>
      <c r="X1" s="58" t="s">
        <v>31</v>
      </c>
    </row>
    <row r="2" spans="1:24" ht="13.5" thickBot="1">
      <c r="A2" s="61"/>
      <c r="B2" s="25" t="s">
        <v>16</v>
      </c>
      <c r="C2" s="4" t="s">
        <v>24</v>
      </c>
      <c r="D2" s="4" t="s">
        <v>19</v>
      </c>
      <c r="E2" s="4" t="s">
        <v>20</v>
      </c>
      <c r="F2" s="4" t="s">
        <v>21</v>
      </c>
      <c r="G2" s="4" t="s">
        <v>22</v>
      </c>
      <c r="H2" s="4" t="s">
        <v>23</v>
      </c>
      <c r="I2" s="4" t="s">
        <v>14</v>
      </c>
      <c r="J2" s="4" t="s">
        <v>13</v>
      </c>
      <c r="K2" s="4" t="s">
        <v>16</v>
      </c>
      <c r="L2" s="4" t="s">
        <v>17</v>
      </c>
      <c r="M2" s="4" t="s">
        <v>18</v>
      </c>
      <c r="N2" s="4" t="s">
        <v>37</v>
      </c>
      <c r="O2" s="4" t="s">
        <v>38</v>
      </c>
      <c r="P2" s="4" t="s">
        <v>40</v>
      </c>
      <c r="Q2" s="4" t="s">
        <v>32</v>
      </c>
      <c r="R2" s="4" t="s">
        <v>33</v>
      </c>
      <c r="S2" s="4" t="s">
        <v>8</v>
      </c>
      <c r="T2" s="4" t="s">
        <v>37</v>
      </c>
      <c r="U2" s="4" t="s">
        <v>38</v>
      </c>
      <c r="V2" s="63"/>
      <c r="W2" s="65"/>
      <c r="X2" s="59"/>
    </row>
    <row r="3" spans="1:24">
      <c r="A3" s="27"/>
      <c r="B3" s="26" t="str">
        <f>IF(OR(A3="",C3=""),"",C3+D3+E3*2+F3*2-G3*2+ROUNDDOWN(H3/2,0)+I3+ROUNDDOWN(J3/2,0)+L3*2+M3*2+IF(P3="Ja",35,IF(OR(N3="Ja",O3="Ja"),10,0))+Q3*30+R3+IF(S3="Nein",5,0))</f>
        <v/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6" t="str">
        <f>IF(OR(A3="",C3=""),"",IF(AND(N3="Ja",O3="Ja"),"Ja","Nein"))</f>
        <v/>
      </c>
      <c r="Q3" s="1"/>
      <c r="R3" s="1"/>
      <c r="S3" s="1"/>
      <c r="T3" s="1"/>
      <c r="U3" s="1"/>
      <c r="V3" s="2"/>
      <c r="W3" s="3"/>
      <c r="X3" s="49" t="s">
        <v>34</v>
      </c>
    </row>
    <row r="4" spans="1:24" ht="12.75" customHeight="1" outlineLevel="1">
      <c r="A4" s="52" t="s">
        <v>10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50"/>
    </row>
    <row r="5" spans="1:24" ht="13.5" outlineLevel="1" thickBot="1">
      <c r="A5" s="53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  <c r="X5" s="51"/>
    </row>
    <row r="6" spans="1:24">
      <c r="A6" s="27"/>
      <c r="B6" s="26" t="str">
        <f>IF(OR(A6="",C6=""),"",C6+D6+E6*2+F6*2-G6*2+ROUNDDOWN(H6/2,0)+I6+ROUNDDOWN(J6/2,0)+L6*2+M6*2+IF(P6="Ja",35,IF(OR(N6="Ja",O6="Ja"),10,0))+Q6*30+R6+IF(S6="Nein",5,0))</f>
        <v/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6" t="str">
        <f>IF(OR(A6="",C6=""),"",IF(AND(N6="Ja",O6="Ja"),"Ja","Nein"))</f>
        <v/>
      </c>
      <c r="Q6" s="1"/>
      <c r="R6" s="1"/>
      <c r="S6" s="1"/>
      <c r="T6" s="1"/>
      <c r="U6" s="1"/>
      <c r="V6" s="2"/>
      <c r="W6" s="3"/>
      <c r="X6" s="49" t="s">
        <v>34</v>
      </c>
    </row>
    <row r="7" spans="1:24" ht="12.75" customHeight="1" outlineLevel="1">
      <c r="A7" s="52" t="s">
        <v>10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5"/>
      <c r="X7" s="50"/>
    </row>
    <row r="8" spans="1:24" ht="13.5" outlineLevel="1" thickBot="1">
      <c r="A8" s="53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51"/>
    </row>
    <row r="9" spans="1:24">
      <c r="A9" s="27"/>
      <c r="B9" s="26" t="str">
        <f>IF(OR(A9="",C9=""),"",C9+D9+E9*2+F9*2-G9*2+ROUNDDOWN(H9/2,0)+I9+ROUNDDOWN(J9/2,0)+L9*2+M9*2+IF(P9="Ja",35,IF(OR(N9="Ja",O9="Ja"),10,0))+Q9*30+R9+IF(S9="Nein",5,0))</f>
        <v/>
      </c>
      <c r="C9" s="1"/>
      <c r="D9" s="1"/>
      <c r="E9" s="1"/>
      <c r="F9" s="1"/>
      <c r="G9" s="1"/>
      <c r="H9" s="1"/>
      <c r="I9" s="1"/>
      <c r="J9" s="1"/>
      <c r="K9" s="1" t="str">
        <f>IF(OR(A9="",C9=""),"",I9+ROUNDDOWN(J9/2,0))</f>
        <v/>
      </c>
      <c r="L9" s="1"/>
      <c r="M9" s="1"/>
      <c r="N9" s="1"/>
      <c r="O9" s="1"/>
      <c r="P9" s="26" t="str">
        <f>IF(OR(A9="",C9=""),"",IF(AND(N9="Ja",O9="Ja"),"Ja","Nein"))</f>
        <v/>
      </c>
      <c r="Q9" s="1"/>
      <c r="R9" s="1"/>
      <c r="S9" s="1"/>
      <c r="T9" s="1"/>
      <c r="U9" s="1"/>
      <c r="V9" s="2"/>
      <c r="W9" s="3"/>
      <c r="X9" s="49" t="s">
        <v>34</v>
      </c>
    </row>
    <row r="10" spans="1:24" ht="12.75" customHeight="1" outlineLevel="1">
      <c r="A10" s="52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5"/>
      <c r="X10" s="50"/>
    </row>
    <row r="11" spans="1:24" ht="13.5" outlineLevel="1" thickBot="1">
      <c r="A11" s="53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  <c r="X11" s="51"/>
    </row>
    <row r="12" spans="1:24">
      <c r="A12" s="27"/>
      <c r="B12" s="26" t="str">
        <f>IF(OR(A12="",C12=""),"",C12+D12+E12*2+F12*2-G12*2+ROUNDDOWN(H12/2,0)+I12+ROUNDDOWN(J12/2,0)+L12*2+M12*2+IF(P12="Ja",35,IF(OR(N12="Ja",O12="Ja"),10,0))+Q12*30+R12+IF(S12="Nein",5,0))</f>
        <v/>
      </c>
      <c r="C12" s="1"/>
      <c r="D12" s="1"/>
      <c r="E12" s="1"/>
      <c r="F12" s="1"/>
      <c r="G12" s="1"/>
      <c r="H12" s="1"/>
      <c r="I12" s="1"/>
      <c r="J12" s="1"/>
      <c r="K12" s="1" t="str">
        <f>IF(OR(A12="",C12=""),"",I12+ROUNDDOWN(J12/2,0))</f>
        <v/>
      </c>
      <c r="L12" s="1"/>
      <c r="M12" s="1"/>
      <c r="N12" s="1"/>
      <c r="O12" s="1"/>
      <c r="P12" s="26" t="str">
        <f>IF(OR(A12="",C12=""),"",IF(AND(N12="Ja",O12="Ja"),"Ja","Nein"))</f>
        <v/>
      </c>
      <c r="Q12" s="1"/>
      <c r="R12" s="1"/>
      <c r="S12" s="1"/>
      <c r="T12" s="1"/>
      <c r="U12" s="1"/>
      <c r="V12" s="2"/>
      <c r="W12" s="3"/>
      <c r="X12" s="49" t="s">
        <v>34</v>
      </c>
    </row>
    <row r="13" spans="1:24" ht="12.75" customHeight="1" outlineLevel="1">
      <c r="A13" s="52" t="s">
        <v>10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5"/>
      <c r="X13" s="50"/>
    </row>
    <row r="14" spans="1:24" ht="13.5" outlineLevel="1" thickBot="1">
      <c r="A14" s="53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7"/>
      <c r="X14" s="51"/>
    </row>
    <row r="15" spans="1:24">
      <c r="A15" s="27"/>
      <c r="B15" s="26" t="str">
        <f>IF(OR(A15="",C15=""),"",C15+D15+E15*2+F15*2-G15*2+ROUNDDOWN(H15/2,0)+I15+ROUNDDOWN(J15/2,0)+L15*2+M15*2+IF(P15="Ja",35,IF(OR(N15="Ja",O15="Ja"),10,0))+Q15*30+R15+IF(S15="Nein",5,0))</f>
        <v/>
      </c>
      <c r="C15" s="1"/>
      <c r="D15" s="1"/>
      <c r="E15" s="1"/>
      <c r="F15" s="1"/>
      <c r="G15" s="1"/>
      <c r="H15" s="1"/>
      <c r="I15" s="1"/>
      <c r="J15" s="1"/>
      <c r="K15" s="1" t="str">
        <f>IF(OR(A15="",C15=""),"",I15+ROUNDDOWN(J15/2,0))</f>
        <v/>
      </c>
      <c r="L15" s="1"/>
      <c r="M15" s="1"/>
      <c r="N15" s="1"/>
      <c r="O15" s="1"/>
      <c r="P15" s="26" t="str">
        <f>IF(OR(A15="",C15=""),"",IF(AND(N15="Ja",O15="Ja"),"Ja","Nein"))</f>
        <v/>
      </c>
      <c r="Q15" s="1"/>
      <c r="R15" s="1"/>
      <c r="S15" s="1"/>
      <c r="T15" s="1"/>
      <c r="U15" s="1"/>
      <c r="V15" s="2"/>
      <c r="W15" s="3"/>
      <c r="X15" s="49" t="s">
        <v>34</v>
      </c>
    </row>
    <row r="16" spans="1:24" ht="12.75" customHeight="1" outlineLevel="1">
      <c r="A16" s="52" t="s">
        <v>10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5"/>
      <c r="X16" s="50"/>
    </row>
    <row r="17" spans="1:24" ht="13.5" outlineLevel="1" thickBot="1">
      <c r="A17" s="53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7"/>
      <c r="X17" s="51"/>
    </row>
    <row r="18" spans="1:24">
      <c r="A18" s="27"/>
      <c r="B18" s="26" t="str">
        <f>IF(OR(A18="",C18=""),"",C18+D18+E18*2+F18*2-G18*2+ROUNDDOWN(H18/2,0)+I18+ROUNDDOWN(J18/2,0)+L18*2+M18*2+IF(P18="Ja",35,IF(OR(N18="Ja",O18="Ja"),10,0))+Q18*30+R18+IF(S18="Nein",5,0))</f>
        <v/>
      </c>
      <c r="C18" s="1"/>
      <c r="D18" s="1"/>
      <c r="E18" s="1"/>
      <c r="F18" s="1"/>
      <c r="G18" s="1"/>
      <c r="H18" s="1"/>
      <c r="I18" s="1"/>
      <c r="J18" s="1"/>
      <c r="K18" s="1" t="str">
        <f>IF(OR(A18="",C18=""),"",I18+ROUNDDOWN(J18/2,0))</f>
        <v/>
      </c>
      <c r="L18" s="1"/>
      <c r="M18" s="1"/>
      <c r="N18" s="1"/>
      <c r="O18" s="1"/>
      <c r="P18" s="26" t="str">
        <f>IF(OR(A18="",C18=""),"",IF(AND(N18="Ja",O18="Ja"),"Ja","Nein"))</f>
        <v/>
      </c>
      <c r="Q18" s="1"/>
      <c r="R18" s="1"/>
      <c r="S18" s="1"/>
      <c r="T18" s="1"/>
      <c r="U18" s="1"/>
      <c r="V18" s="2"/>
      <c r="W18" s="3"/>
      <c r="X18" s="49" t="s">
        <v>34</v>
      </c>
    </row>
    <row r="19" spans="1:24" ht="12.75" customHeight="1" outlineLevel="1">
      <c r="A19" s="52" t="s">
        <v>10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5"/>
      <c r="X19" s="50"/>
    </row>
    <row r="20" spans="1:24" ht="13.5" outlineLevel="1" thickBot="1">
      <c r="A20" s="53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7"/>
      <c r="X20" s="51"/>
    </row>
    <row r="21" spans="1:24">
      <c r="A21" s="27"/>
      <c r="B21" s="26" t="str">
        <f>IF(OR(A21="",C21=""),"",C21+D21+E21*2+F21*2-G21*2+ROUNDDOWN(H21/2,0)+I21+ROUNDDOWN(J21/2,0)+L21*2+M21*2+IF(P21="Ja",35,IF(OR(N21="Ja",O21="Ja"),10,0))+Q21*30+R21+IF(S21="Nein",5,0))</f>
        <v/>
      </c>
      <c r="C21" s="1"/>
      <c r="D21" s="1"/>
      <c r="E21" s="1"/>
      <c r="F21" s="1"/>
      <c r="G21" s="1"/>
      <c r="H21" s="1"/>
      <c r="I21" s="1"/>
      <c r="J21" s="1"/>
      <c r="K21" s="1" t="str">
        <f>IF(OR(A21="",C21=""),"",I21+ROUNDDOWN(J21/2,0))</f>
        <v/>
      </c>
      <c r="L21" s="1"/>
      <c r="M21" s="1"/>
      <c r="N21" s="1"/>
      <c r="O21" s="1"/>
      <c r="P21" s="26" t="str">
        <f>IF(OR(A21="",C21=""),"",IF(AND(N21="Ja",O21="Ja"),"Ja","Nein"))</f>
        <v/>
      </c>
      <c r="Q21" s="1"/>
      <c r="R21" s="1"/>
      <c r="S21" s="1"/>
      <c r="T21" s="1"/>
      <c r="U21" s="1"/>
      <c r="V21" s="2"/>
      <c r="W21" s="3"/>
      <c r="X21" s="49" t="s">
        <v>34</v>
      </c>
    </row>
    <row r="22" spans="1:24" ht="12.75" customHeight="1" outlineLevel="1">
      <c r="A22" s="52" t="s">
        <v>10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5"/>
      <c r="X22" s="50"/>
    </row>
    <row r="23" spans="1:24" ht="13.5" outlineLevel="1" thickBot="1">
      <c r="A23" s="53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7"/>
      <c r="X23" s="51"/>
    </row>
    <row r="24" spans="1:24">
      <c r="A24" s="27"/>
      <c r="B24" s="26" t="str">
        <f>IF(OR(A24="",C24=""),"",C24+D24+E24*2+F24*2-G24*2+ROUNDDOWN(H24/2,0)+I24+ROUNDDOWN(J24/2,0)+L24*2+M24*2+IF(P24="Ja",35,IF(OR(N24="Ja",O24="Ja"),10,0))+Q24*30+R24+IF(S24="Nein",5,0))</f>
        <v/>
      </c>
      <c r="C24" s="1"/>
      <c r="D24" s="1"/>
      <c r="E24" s="1"/>
      <c r="F24" s="1"/>
      <c r="G24" s="1"/>
      <c r="H24" s="1"/>
      <c r="I24" s="1"/>
      <c r="J24" s="1"/>
      <c r="K24" s="1" t="str">
        <f>IF(OR(A24="",C24=""),"",I24+ROUNDDOWN(J24/2,0))</f>
        <v/>
      </c>
      <c r="L24" s="1"/>
      <c r="M24" s="1"/>
      <c r="N24" s="1"/>
      <c r="O24" s="1"/>
      <c r="P24" s="26" t="str">
        <f>IF(OR(A24="",C24=""),"",IF(AND(N24="Ja",O24="Ja"),"Ja","Nein"))</f>
        <v/>
      </c>
      <c r="Q24" s="1"/>
      <c r="R24" s="1"/>
      <c r="S24" s="1"/>
      <c r="T24" s="1"/>
      <c r="U24" s="1"/>
      <c r="V24" s="2"/>
      <c r="W24" s="3"/>
      <c r="X24" s="49" t="s">
        <v>34</v>
      </c>
    </row>
    <row r="25" spans="1:24" ht="12.75" customHeight="1" outlineLevel="1">
      <c r="A25" s="52" t="s">
        <v>10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5"/>
      <c r="X25" s="50"/>
    </row>
    <row r="26" spans="1:24" ht="13.5" outlineLevel="1" thickBot="1">
      <c r="A26" s="53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7"/>
      <c r="X26" s="51"/>
    </row>
    <row r="27" spans="1:24">
      <c r="A27" s="27"/>
      <c r="B27" s="26" t="str">
        <f>IF(OR(A27="",C27=""),"",C27+D27+E27*2+F27*2-G27*2+ROUNDDOWN(H27/2,0)+I27+ROUNDDOWN(J27/2,0)+L27*2+M27*2+IF(P27="Ja",35,IF(OR(N27="Ja",O27="Ja"),10,0))+Q27*30+R27+IF(S27="Nein",5,0))</f>
        <v/>
      </c>
      <c r="C27" s="1"/>
      <c r="D27" s="1"/>
      <c r="E27" s="1"/>
      <c r="F27" s="1"/>
      <c r="G27" s="1"/>
      <c r="H27" s="1"/>
      <c r="I27" s="1"/>
      <c r="J27" s="1"/>
      <c r="K27" s="1" t="str">
        <f>IF(OR(A27="",C27=""),"",I27+ROUNDDOWN(J27/2,0))</f>
        <v/>
      </c>
      <c r="L27" s="1"/>
      <c r="M27" s="1"/>
      <c r="N27" s="1"/>
      <c r="O27" s="1"/>
      <c r="P27" s="26" t="str">
        <f>IF(OR(A27="",C27=""),"",IF(AND(N27="Ja",O27="Ja"),"Ja","Nein"))</f>
        <v/>
      </c>
      <c r="Q27" s="1"/>
      <c r="R27" s="1"/>
      <c r="S27" s="1"/>
      <c r="T27" s="1"/>
      <c r="U27" s="1"/>
      <c r="V27" s="2"/>
      <c r="W27" s="3"/>
      <c r="X27" s="49" t="s">
        <v>34</v>
      </c>
    </row>
    <row r="28" spans="1:24" ht="12.75" customHeight="1" outlineLevel="1">
      <c r="A28" s="52" t="s">
        <v>10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5"/>
      <c r="X28" s="50"/>
    </row>
    <row r="29" spans="1:24" ht="13.5" outlineLevel="1" thickBot="1">
      <c r="A29" s="53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7"/>
      <c r="X29" s="51"/>
    </row>
    <row r="30" spans="1:24">
      <c r="A30" s="27"/>
      <c r="B30" s="26" t="str">
        <f>IF(OR(A30="",C30=""),"",C30+D30+E30*2+F30*2-G30*2+ROUNDDOWN(H30/2,0)+I30+ROUNDDOWN(J30/2,0)+L30*2+M30*2+IF(P30="Ja",35,IF(OR(N30="Ja",O30="Ja"),10,0))+Q30*30+R30+IF(S30="Nein",5,0))</f>
        <v/>
      </c>
      <c r="C30" s="1"/>
      <c r="D30" s="1"/>
      <c r="E30" s="1"/>
      <c r="F30" s="1"/>
      <c r="G30" s="1"/>
      <c r="H30" s="1"/>
      <c r="I30" s="1"/>
      <c r="J30" s="1"/>
      <c r="K30" s="1" t="str">
        <f>IF(OR(A30="",C30=""),"",I30+ROUNDDOWN(J30/2,0))</f>
        <v/>
      </c>
      <c r="L30" s="1"/>
      <c r="M30" s="1"/>
      <c r="N30" s="1"/>
      <c r="O30" s="1"/>
      <c r="P30" s="26" t="str">
        <f>IF(OR(A30="",C30=""),"",IF(AND(N30="Ja",O30="Ja"),"Ja","Nein"))</f>
        <v/>
      </c>
      <c r="Q30" s="1"/>
      <c r="R30" s="1"/>
      <c r="S30" s="1"/>
      <c r="T30" s="1"/>
      <c r="U30" s="1"/>
      <c r="V30" s="2"/>
      <c r="W30" s="3"/>
      <c r="X30" s="49" t="s">
        <v>34</v>
      </c>
    </row>
    <row r="31" spans="1:24" ht="12.75" customHeight="1" outlineLevel="1">
      <c r="A31" s="52" t="s">
        <v>10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5"/>
      <c r="X31" s="50"/>
    </row>
    <row r="32" spans="1:24" ht="13.5" outlineLevel="1" thickBot="1">
      <c r="A32" s="53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7"/>
      <c r="X32" s="51"/>
    </row>
    <row r="33" spans="1:24">
      <c r="A33" s="27"/>
      <c r="B33" s="26" t="str">
        <f>IF(OR(A33="",C33=""),"",C33+D33+E33*2+F33*2-G33*2+ROUNDDOWN(H33/2,0)+I33+ROUNDDOWN(J33/2,0)+L33*2+M33*2+IF(P33="Ja",35,IF(OR(N33="Ja",O33="Ja"),10,0))+Q33*30+R33+IF(S33="Nein",5,0))</f>
        <v/>
      </c>
      <c r="C33" s="1"/>
      <c r="D33" s="1"/>
      <c r="E33" s="1"/>
      <c r="F33" s="1"/>
      <c r="G33" s="1"/>
      <c r="H33" s="1"/>
      <c r="I33" s="1"/>
      <c r="J33" s="1"/>
      <c r="K33" s="1" t="str">
        <f>IF(OR(A33="",C33=""),"",I33+ROUNDDOWN(J33/2,0))</f>
        <v/>
      </c>
      <c r="L33" s="1"/>
      <c r="M33" s="1"/>
      <c r="N33" s="1"/>
      <c r="O33" s="1"/>
      <c r="P33" s="26" t="str">
        <f>IF(OR(A33="",C33=""),"",IF(AND(N33="Ja",O33="Ja"),"Ja","Nein"))</f>
        <v/>
      </c>
      <c r="Q33" s="1"/>
      <c r="R33" s="1"/>
      <c r="S33" s="1"/>
      <c r="T33" s="1"/>
      <c r="U33" s="1"/>
      <c r="V33" s="2"/>
      <c r="W33" s="3"/>
      <c r="X33" s="49" t="s">
        <v>34</v>
      </c>
    </row>
    <row r="34" spans="1:24" ht="12.75" customHeight="1" outlineLevel="1">
      <c r="A34" s="52" t="s">
        <v>10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5"/>
      <c r="X34" s="50"/>
    </row>
    <row r="35" spans="1:24" ht="13.5" outlineLevel="1" thickBot="1">
      <c r="A35" s="53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7"/>
      <c r="X35" s="51"/>
    </row>
    <row r="36" spans="1:24">
      <c r="A36" s="27"/>
      <c r="B36" s="26" t="str">
        <f>IF(OR(A36="",C36=""),"",C36+D36+E36*2+F36*2-G36*2+ROUNDDOWN(H36/2,0)+I36+ROUNDDOWN(J36/2,0)+L36*2+M36*2+IF(P36="Ja",35,IF(OR(N36="Ja",O36="Ja"),10,0))+Q36*30+R36+IF(S36="Nein",5,0))</f>
        <v/>
      </c>
      <c r="C36" s="1"/>
      <c r="D36" s="1"/>
      <c r="E36" s="1"/>
      <c r="F36" s="1"/>
      <c r="G36" s="1"/>
      <c r="H36" s="1"/>
      <c r="I36" s="1"/>
      <c r="J36" s="1"/>
      <c r="K36" s="1" t="str">
        <f>IF(OR(A36="",C36=""),"",I36+ROUNDDOWN(J36/2,0))</f>
        <v/>
      </c>
      <c r="L36" s="1"/>
      <c r="M36" s="1"/>
      <c r="N36" s="1"/>
      <c r="O36" s="1"/>
      <c r="P36" s="26" t="str">
        <f>IF(OR(A36="",C36=""),"",IF(AND(N36="Ja",O36="Ja"),"Ja","Nein"))</f>
        <v/>
      </c>
      <c r="Q36" s="1"/>
      <c r="R36" s="1"/>
      <c r="S36" s="1"/>
      <c r="T36" s="1"/>
      <c r="U36" s="1"/>
      <c r="V36" s="2"/>
      <c r="W36" s="3"/>
      <c r="X36" s="49" t="s">
        <v>34</v>
      </c>
    </row>
    <row r="37" spans="1:24" ht="12.75" customHeight="1" outlineLevel="1">
      <c r="A37" s="52" t="s">
        <v>10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5"/>
      <c r="X37" s="50"/>
    </row>
    <row r="38" spans="1:24" ht="13.5" outlineLevel="1" thickBot="1">
      <c r="A38" s="53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7"/>
      <c r="X38" s="51"/>
    </row>
    <row r="39" spans="1:24">
      <c r="A39" s="27"/>
      <c r="B39" s="26" t="str">
        <f>IF(OR(A39="",C39=""),"",C39+D39+E39*2+F39*2-G39*2+ROUNDDOWN(H39/2,0)+I39+ROUNDDOWN(J39/2,0)+L39*2+M39*2+IF(P39="Ja",35,IF(OR(N39="Ja",O39="Ja"),10,0))+Q39*30+R39+IF(S39="Nein",5,0))</f>
        <v/>
      </c>
      <c r="C39" s="1"/>
      <c r="D39" s="1"/>
      <c r="E39" s="1"/>
      <c r="F39" s="1"/>
      <c r="G39" s="1"/>
      <c r="H39" s="1"/>
      <c r="I39" s="1"/>
      <c r="J39" s="1"/>
      <c r="K39" s="1" t="str">
        <f>IF(OR(A39="",C39=""),"",I39+ROUNDDOWN(J39/2,0))</f>
        <v/>
      </c>
      <c r="L39" s="1"/>
      <c r="M39" s="1"/>
      <c r="N39" s="1"/>
      <c r="O39" s="1"/>
      <c r="P39" s="26" t="str">
        <f>IF(OR(A39="",C39=""),"",IF(AND(N39="Ja",O39="Ja"),"Ja","Nein"))</f>
        <v/>
      </c>
      <c r="Q39" s="1"/>
      <c r="R39" s="1"/>
      <c r="S39" s="1"/>
      <c r="T39" s="1"/>
      <c r="U39" s="1"/>
      <c r="V39" s="2"/>
      <c r="W39" s="3"/>
      <c r="X39" s="49" t="s">
        <v>34</v>
      </c>
    </row>
    <row r="40" spans="1:24" ht="12.75" customHeight="1" outlineLevel="1">
      <c r="A40" s="52" t="s">
        <v>10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5"/>
      <c r="X40" s="50"/>
    </row>
    <row r="41" spans="1:24" ht="13.5" outlineLevel="1" thickBot="1">
      <c r="A41" s="53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7"/>
      <c r="X41" s="51"/>
    </row>
    <row r="42" spans="1:24">
      <c r="A42" s="27"/>
      <c r="B42" s="26" t="str">
        <f>IF(OR(A42="",C42=""),"",C42+D42+E42*2+F42*2-G42*2+ROUNDDOWN(H42/2,0)+I42+ROUNDDOWN(J42/2,0)+L42*2+M42*2+IF(P42="Ja",35,IF(OR(N42="Ja",O42="Ja"),10,0))+Q42*30+R42+IF(S42="Nein",5,0))</f>
        <v/>
      </c>
      <c r="C42" s="1"/>
      <c r="D42" s="1"/>
      <c r="E42" s="1"/>
      <c r="F42" s="1"/>
      <c r="G42" s="1"/>
      <c r="H42" s="1"/>
      <c r="I42" s="1"/>
      <c r="J42" s="1"/>
      <c r="K42" s="1" t="str">
        <f>IF(OR(A42="",C42=""),"",I42+ROUNDDOWN(J42/2,0))</f>
        <v/>
      </c>
      <c r="L42" s="1"/>
      <c r="M42" s="1"/>
      <c r="N42" s="1"/>
      <c r="O42" s="1"/>
      <c r="P42" s="26" t="str">
        <f>IF(OR(A42="",C42=""),"",IF(AND(N42="Ja",O42="Ja"),"Ja","Nein"))</f>
        <v/>
      </c>
      <c r="Q42" s="1"/>
      <c r="R42" s="1"/>
      <c r="S42" s="1"/>
      <c r="T42" s="1"/>
      <c r="U42" s="1"/>
      <c r="V42" s="2"/>
      <c r="W42" s="3"/>
      <c r="X42" s="49" t="s">
        <v>34</v>
      </c>
    </row>
    <row r="43" spans="1:24" ht="12.75" customHeight="1" outlineLevel="1">
      <c r="A43" s="52" t="s">
        <v>10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5"/>
      <c r="X43" s="50"/>
    </row>
    <row r="44" spans="1:24" ht="13.5" outlineLevel="1" thickBot="1">
      <c r="A44" s="53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7"/>
      <c r="X44" s="51"/>
    </row>
    <row r="45" spans="1:24">
      <c r="A45" s="27"/>
      <c r="B45" s="26" t="str">
        <f>IF(OR(A45="",C45=""),"",C45+D45+E45*2+F45*2-G45*2+ROUNDDOWN(H45/2,0)+I45+ROUNDDOWN(J45/2,0)+L45*2+M45*2+IF(P45="Ja",35,IF(OR(N45="Ja",O45="Ja"),10,0))+Q45*30+R45+IF(S45="Nein",5,0))</f>
        <v/>
      </c>
      <c r="C45" s="1"/>
      <c r="D45" s="1"/>
      <c r="E45" s="1"/>
      <c r="F45" s="1"/>
      <c r="G45" s="1"/>
      <c r="H45" s="1"/>
      <c r="I45" s="1"/>
      <c r="J45" s="1"/>
      <c r="K45" s="1" t="str">
        <f>IF(OR(A45="",C45=""),"",I45+ROUNDDOWN(J45/2,0))</f>
        <v/>
      </c>
      <c r="L45" s="1"/>
      <c r="M45" s="1"/>
      <c r="N45" s="1"/>
      <c r="O45" s="1"/>
      <c r="P45" s="26" t="str">
        <f>IF(OR(A45="",C45=""),"",IF(AND(N45="Ja",O45="Ja"),"Ja","Nein"))</f>
        <v/>
      </c>
      <c r="Q45" s="1"/>
      <c r="R45" s="1"/>
      <c r="S45" s="1"/>
      <c r="T45" s="1"/>
      <c r="U45" s="1"/>
      <c r="V45" s="2"/>
      <c r="W45" s="3"/>
      <c r="X45" s="49" t="s">
        <v>34</v>
      </c>
    </row>
    <row r="46" spans="1:24" ht="12.75" customHeight="1" outlineLevel="1">
      <c r="A46" s="52" t="s">
        <v>10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5"/>
      <c r="X46" s="50"/>
    </row>
    <row r="47" spans="1:24" ht="13.5" outlineLevel="1" thickBot="1">
      <c r="A47" s="53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7"/>
      <c r="X47" s="51"/>
    </row>
    <row r="48" spans="1:24">
      <c r="A48" s="27"/>
      <c r="B48" s="26" t="str">
        <f>IF(OR(A48="",C48=""),"",C48+D48+E48*2+F48*2-G48*2+ROUNDDOWN(H48/2,0)+I48+ROUNDDOWN(J48/2,0)+L48*2+M48*2+IF(P48="Ja",35,IF(OR(N48="Ja",O48="Ja"),10,0))+Q48*30+R48+IF(S48="Nein",5,0))</f>
        <v/>
      </c>
      <c r="C48" s="1"/>
      <c r="D48" s="1"/>
      <c r="E48" s="1"/>
      <c r="F48" s="1"/>
      <c r="G48" s="1"/>
      <c r="H48" s="1"/>
      <c r="I48" s="1"/>
      <c r="J48" s="1"/>
      <c r="K48" s="1" t="str">
        <f>IF(OR(A48="",C48=""),"",I48+ROUNDDOWN(J48/2,0))</f>
        <v/>
      </c>
      <c r="L48" s="1"/>
      <c r="M48" s="1"/>
      <c r="N48" s="1"/>
      <c r="O48" s="1"/>
      <c r="P48" s="26" t="str">
        <f>IF(OR(A48="",C48=""),"",IF(AND(N48="Ja",O48="Ja"),"Ja","Nein"))</f>
        <v/>
      </c>
      <c r="Q48" s="1"/>
      <c r="R48" s="1"/>
      <c r="S48" s="1"/>
      <c r="T48" s="1"/>
      <c r="U48" s="1"/>
      <c r="V48" s="2"/>
      <c r="W48" s="3"/>
      <c r="X48" s="49" t="s">
        <v>34</v>
      </c>
    </row>
    <row r="49" spans="1:24" ht="12.75" customHeight="1" outlineLevel="1">
      <c r="A49" s="52" t="s">
        <v>10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  <c r="X49" s="50"/>
    </row>
    <row r="50" spans="1:24" ht="13.5" outlineLevel="1" thickBot="1">
      <c r="A50" s="53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7"/>
      <c r="X50" s="51"/>
    </row>
    <row r="51" spans="1:24">
      <c r="A51" s="27"/>
      <c r="B51" s="26" t="str">
        <f>IF(OR(A51="",C51=""),"",C51+D51+E51*2+F51*2-G51*2+ROUNDDOWN(H51/2,0)+I51+ROUNDDOWN(J51/2,0)+L51*2+M51*2+IF(P51="Ja",35,IF(OR(N51="Ja",O51="Ja"),10,0))+Q51*30+R51+IF(S51="Nein",5,0))</f>
        <v/>
      </c>
      <c r="C51" s="1"/>
      <c r="D51" s="1"/>
      <c r="E51" s="1"/>
      <c r="F51" s="1"/>
      <c r="G51" s="1"/>
      <c r="H51" s="1"/>
      <c r="I51" s="1"/>
      <c r="J51" s="1"/>
      <c r="K51" s="1" t="str">
        <f>IF(OR(A51="",C51=""),"",I51+ROUNDDOWN(J51/2,0))</f>
        <v/>
      </c>
      <c r="L51" s="1"/>
      <c r="M51" s="1"/>
      <c r="N51" s="1"/>
      <c r="O51" s="1"/>
      <c r="P51" s="26" t="str">
        <f>IF(OR(A51="",C51=""),"",IF(AND(N51="Ja",O51="Ja"),"Ja","Nein"))</f>
        <v/>
      </c>
      <c r="Q51" s="1"/>
      <c r="R51" s="1"/>
      <c r="S51" s="1"/>
      <c r="T51" s="1"/>
      <c r="U51" s="1"/>
      <c r="V51" s="2"/>
      <c r="W51" s="3"/>
      <c r="X51" s="49" t="s">
        <v>34</v>
      </c>
    </row>
    <row r="52" spans="1:24" ht="12.75" customHeight="1" outlineLevel="1">
      <c r="A52" s="52" t="s">
        <v>10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5"/>
      <c r="X52" s="50"/>
    </row>
    <row r="53" spans="1:24" ht="13.5" outlineLevel="1" thickBot="1">
      <c r="A53" s="53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7"/>
      <c r="X53" s="51"/>
    </row>
    <row r="54" spans="1:24">
      <c r="A54" s="27"/>
      <c r="B54" s="26" t="str">
        <f>IF(OR(A54="",C54=""),"",C54+D54+E54*2+F54*2-G54*2+ROUNDDOWN(H54/2,0)+I54+ROUNDDOWN(J54/2,0)+L54*2+M54*2+IF(P54="Ja",35,IF(OR(N54="Ja",O54="Ja"),10,0))+Q54*30+R54+IF(S54="Nein",5,0))</f>
        <v/>
      </c>
      <c r="C54" s="1"/>
      <c r="D54" s="1"/>
      <c r="E54" s="1"/>
      <c r="F54" s="1"/>
      <c r="G54" s="1"/>
      <c r="H54" s="1"/>
      <c r="I54" s="1"/>
      <c r="J54" s="1"/>
      <c r="K54" s="1" t="str">
        <f>IF(OR(A54="",C54=""),"",I54+ROUNDDOWN(J54/2,0))</f>
        <v/>
      </c>
      <c r="L54" s="1"/>
      <c r="M54" s="1"/>
      <c r="N54" s="1"/>
      <c r="O54" s="1"/>
      <c r="P54" s="26" t="str">
        <f>IF(OR(A54="",C54=""),"",IF(AND(N54="Ja",O54="Ja"),"Ja","Nein"))</f>
        <v/>
      </c>
      <c r="Q54" s="1"/>
      <c r="R54" s="1"/>
      <c r="S54" s="1"/>
      <c r="T54" s="1"/>
      <c r="U54" s="1"/>
      <c r="V54" s="2"/>
      <c r="W54" s="3"/>
      <c r="X54" s="49" t="s">
        <v>34</v>
      </c>
    </row>
    <row r="55" spans="1:24" ht="12.75" customHeight="1" outlineLevel="1">
      <c r="A55" s="52" t="s">
        <v>10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5"/>
      <c r="X55" s="50"/>
    </row>
    <row r="56" spans="1:24" ht="13.5" outlineLevel="1" thickBot="1">
      <c r="A56" s="53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7"/>
      <c r="X56" s="51"/>
    </row>
    <row r="57" spans="1:24">
      <c r="A57" s="27"/>
      <c r="B57" s="26" t="str">
        <f>IF(OR(A57="",C57=""),"",C57+D57+E57*2+F57*2-G57*2+ROUNDDOWN(H57/2,0)+I57+ROUNDDOWN(J57/2,0)+L57*2+M57*2+IF(P57="Ja",35,IF(OR(N57="Ja",O57="Ja"),10,0))+Q57*30+R57+IF(S57="Nein",5,0))</f>
        <v/>
      </c>
      <c r="C57" s="1"/>
      <c r="D57" s="1"/>
      <c r="E57" s="1"/>
      <c r="F57" s="1"/>
      <c r="G57" s="1"/>
      <c r="H57" s="1"/>
      <c r="I57" s="1"/>
      <c r="J57" s="1"/>
      <c r="K57" s="1" t="str">
        <f>IF(OR(A57="",C57=""),"",I57+ROUNDDOWN(J57/2,0))</f>
        <v/>
      </c>
      <c r="L57" s="1"/>
      <c r="M57" s="1"/>
      <c r="N57" s="1"/>
      <c r="O57" s="1"/>
      <c r="P57" s="26" t="str">
        <f>IF(OR(A57="",C57=""),"",IF(AND(N57="Ja",O57="Ja"),"Ja","Nein"))</f>
        <v/>
      </c>
      <c r="Q57" s="1"/>
      <c r="R57" s="1"/>
      <c r="S57" s="1"/>
      <c r="T57" s="1"/>
      <c r="U57" s="1"/>
      <c r="V57" s="2"/>
      <c r="W57" s="3"/>
      <c r="X57" s="49" t="s">
        <v>34</v>
      </c>
    </row>
    <row r="58" spans="1:24" ht="12.75" customHeight="1" outlineLevel="1">
      <c r="A58" s="52" t="s">
        <v>10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5"/>
      <c r="X58" s="50"/>
    </row>
    <row r="59" spans="1:24" ht="13.5" outlineLevel="1" thickBot="1">
      <c r="A59" s="53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7"/>
      <c r="X59" s="51"/>
    </row>
    <row r="60" spans="1:24">
      <c r="A60" s="27"/>
      <c r="B60" s="26" t="str">
        <f>IF(OR(A60="",C60=""),"",C60+D60+E60*2+F60*2-G60*2+ROUNDDOWN(H60/2,0)+I60+ROUNDDOWN(J60/2,0)+L60*2+M60*2+IF(P60="Ja",35,IF(OR(N60="Ja",O60="Ja"),10,0))+Q60*30+R60+IF(S60="Nein",5,0))</f>
        <v/>
      </c>
      <c r="C60" s="1"/>
      <c r="D60" s="1"/>
      <c r="E60" s="1"/>
      <c r="F60" s="1"/>
      <c r="G60" s="1"/>
      <c r="H60" s="1"/>
      <c r="I60" s="1"/>
      <c r="J60" s="1"/>
      <c r="K60" s="1" t="str">
        <f>IF(OR(A60="",C60=""),"",I60+ROUNDDOWN(J60/2,0))</f>
        <v/>
      </c>
      <c r="L60" s="1"/>
      <c r="M60" s="1"/>
      <c r="N60" s="1"/>
      <c r="O60" s="1"/>
      <c r="P60" s="26" t="str">
        <f>IF(OR(A60="",C60=""),"",IF(AND(N60="Ja",O60="Ja"),"Ja","Nein"))</f>
        <v/>
      </c>
      <c r="Q60" s="1"/>
      <c r="R60" s="1"/>
      <c r="S60" s="1"/>
      <c r="T60" s="1"/>
      <c r="U60" s="1"/>
      <c r="V60" s="2"/>
      <c r="W60" s="3"/>
      <c r="X60" s="49" t="s">
        <v>34</v>
      </c>
    </row>
    <row r="61" spans="1:24" ht="12.75" customHeight="1" outlineLevel="1">
      <c r="A61" s="52" t="s">
        <v>10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5"/>
      <c r="X61" s="50"/>
    </row>
    <row r="62" spans="1:24" ht="13.5" outlineLevel="1" thickBot="1">
      <c r="A62" s="53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7"/>
      <c r="X62" s="51"/>
    </row>
    <row r="63" spans="1:24">
      <c r="A63" s="27"/>
      <c r="B63" s="26" t="str">
        <f>IF(OR(A63="",C63=""),"",C63+D63+E63*2+F63*2-G63*2+ROUNDDOWN(H63/2,0)+I63+ROUNDDOWN(J63/2,0)+L63*2+M63*2+IF(P63="Ja",35,IF(OR(N63="Ja",O63="Ja"),10,0))+Q63*30+R63+IF(S63="Nein",5,0))</f>
        <v/>
      </c>
      <c r="C63" s="1"/>
      <c r="D63" s="1"/>
      <c r="E63" s="1"/>
      <c r="F63" s="1"/>
      <c r="G63" s="1"/>
      <c r="H63" s="1"/>
      <c r="I63" s="1"/>
      <c r="J63" s="1"/>
      <c r="K63" s="1" t="str">
        <f>IF(OR(A63="",C63=""),"",I63+ROUNDDOWN(J63/2,0))</f>
        <v/>
      </c>
      <c r="L63" s="1"/>
      <c r="M63" s="1"/>
      <c r="N63" s="1"/>
      <c r="O63" s="1"/>
      <c r="P63" s="26" t="str">
        <f>IF(OR(A63="",C63=""),"",IF(AND(N63="Ja",O63="Ja"),"Ja","Nein"))</f>
        <v/>
      </c>
      <c r="Q63" s="1"/>
      <c r="R63" s="1"/>
      <c r="S63" s="1"/>
      <c r="T63" s="1"/>
      <c r="U63" s="1"/>
      <c r="V63" s="2"/>
      <c r="W63" s="3"/>
      <c r="X63" s="49" t="s">
        <v>34</v>
      </c>
    </row>
    <row r="64" spans="1:24" ht="12.75" customHeight="1" outlineLevel="1">
      <c r="A64" s="52" t="s">
        <v>10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5"/>
      <c r="X64" s="50"/>
    </row>
    <row r="65" spans="1:24" ht="13.5" outlineLevel="1" thickBot="1">
      <c r="A65" s="53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7"/>
      <c r="X65" s="51"/>
    </row>
    <row r="66" spans="1:24">
      <c r="A66" s="27"/>
      <c r="B66" s="26" t="str">
        <f>IF(OR(A66="",C66=""),"",C66+D66+E66*2+F66*2-G66*2+ROUNDDOWN(H66/2,0)+I66+ROUNDDOWN(J66/2,0)+L66*2+M66*2+IF(P66="Ja",35,IF(OR(N66="Ja",O66="Ja"),10,0))+Q66*30+R66+IF(S66="Nein",5,0))</f>
        <v/>
      </c>
      <c r="C66" s="1"/>
      <c r="D66" s="1"/>
      <c r="E66" s="1"/>
      <c r="F66" s="1"/>
      <c r="G66" s="1"/>
      <c r="H66" s="1"/>
      <c r="I66" s="1"/>
      <c r="J66" s="1"/>
      <c r="K66" s="1" t="str">
        <f>IF(OR(A66="",C66=""),"",I66+ROUNDDOWN(J66/2,0))</f>
        <v/>
      </c>
      <c r="L66" s="1"/>
      <c r="M66" s="1"/>
      <c r="N66" s="1"/>
      <c r="O66" s="1"/>
      <c r="P66" s="26" t="str">
        <f>IF(OR(A66="",C66=""),"",IF(AND(N66="Ja",O66="Ja"),"Ja","Nein"))</f>
        <v/>
      </c>
      <c r="Q66" s="1"/>
      <c r="R66" s="1"/>
      <c r="S66" s="1"/>
      <c r="T66" s="1"/>
      <c r="U66" s="1"/>
      <c r="V66" s="2"/>
      <c r="W66" s="3"/>
      <c r="X66" s="49" t="s">
        <v>34</v>
      </c>
    </row>
    <row r="67" spans="1:24" ht="12.75" customHeight="1" outlineLevel="1">
      <c r="A67" s="52" t="s">
        <v>10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5"/>
      <c r="X67" s="50"/>
    </row>
    <row r="68" spans="1:24" ht="13.5" outlineLevel="1" thickBot="1">
      <c r="A68" s="53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7"/>
      <c r="X68" s="51"/>
    </row>
    <row r="69" spans="1:24">
      <c r="A69" s="27"/>
      <c r="B69" s="26" t="str">
        <f>IF(OR(A69="",C69=""),"",C69+D69+E69*2+F69*2-G69*2+ROUNDDOWN(H69/2,0)+I69+ROUNDDOWN(J69/2,0)+L69*2+M69*2+IF(P69="Ja",35,IF(OR(N69="Ja",O69="Ja"),10,0))+Q69*30+R69+IF(S69="Nein",5,0))</f>
        <v/>
      </c>
      <c r="C69" s="1"/>
      <c r="D69" s="1"/>
      <c r="E69" s="1"/>
      <c r="F69" s="1"/>
      <c r="G69" s="1"/>
      <c r="H69" s="1"/>
      <c r="I69" s="1"/>
      <c r="J69" s="1"/>
      <c r="K69" s="1" t="str">
        <f>IF(OR(A69="",C69=""),"",I69+ROUNDDOWN(J69/2,0))</f>
        <v/>
      </c>
      <c r="L69" s="1"/>
      <c r="M69" s="1"/>
      <c r="N69" s="1"/>
      <c r="O69" s="1"/>
      <c r="P69" s="26" t="str">
        <f>IF(OR(A69="",C69=""),"",IF(AND(N69="Ja",O69="Ja"),"Ja","Nein"))</f>
        <v/>
      </c>
      <c r="Q69" s="1"/>
      <c r="R69" s="1"/>
      <c r="S69" s="1"/>
      <c r="T69" s="1"/>
      <c r="U69" s="1"/>
      <c r="V69" s="2"/>
      <c r="W69" s="3"/>
      <c r="X69" s="49" t="s">
        <v>34</v>
      </c>
    </row>
    <row r="70" spans="1:24" ht="12.75" customHeight="1" outlineLevel="1">
      <c r="A70" s="52" t="s">
        <v>10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5"/>
      <c r="X70" s="50"/>
    </row>
    <row r="71" spans="1:24" ht="13.5" outlineLevel="1" thickBot="1">
      <c r="A71" s="53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7"/>
      <c r="X71" s="51"/>
    </row>
    <row r="72" spans="1:24">
      <c r="A72" s="27"/>
      <c r="B72" s="26" t="str">
        <f>IF(OR(A72="",C72=""),"",C72+D72+E72*2+F72*2-G72*2+ROUNDDOWN(H72/2,0)+I72+ROUNDDOWN(J72/2,0)+L72*2+M72*2+IF(P72="Ja",35,IF(OR(N72="Ja",O72="Ja"),10,0))+Q72*30+R72+IF(S72="Nein",5,0))</f>
        <v/>
      </c>
      <c r="C72" s="1"/>
      <c r="D72" s="1"/>
      <c r="E72" s="1"/>
      <c r="F72" s="1"/>
      <c r="G72" s="1"/>
      <c r="H72" s="1"/>
      <c r="I72" s="1"/>
      <c r="J72" s="1"/>
      <c r="K72" s="1" t="str">
        <f>IF(OR(A72="",C72=""),"",I72+ROUNDDOWN(J72/2,0))</f>
        <v/>
      </c>
      <c r="L72" s="1"/>
      <c r="M72" s="1"/>
      <c r="N72" s="1"/>
      <c r="O72" s="1"/>
      <c r="P72" s="26" t="str">
        <f>IF(OR(A72="",C72=""),"",IF(AND(N72="Ja",O72="Ja"),"Ja","Nein"))</f>
        <v/>
      </c>
      <c r="Q72" s="1"/>
      <c r="R72" s="1"/>
      <c r="S72" s="1"/>
      <c r="T72" s="1"/>
      <c r="U72" s="1"/>
      <c r="V72" s="2"/>
      <c r="W72" s="3"/>
      <c r="X72" s="49" t="s">
        <v>34</v>
      </c>
    </row>
    <row r="73" spans="1:24" ht="12.75" customHeight="1" outlineLevel="1">
      <c r="A73" s="52" t="s">
        <v>10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5"/>
      <c r="X73" s="50"/>
    </row>
    <row r="74" spans="1:24" ht="13.5" outlineLevel="1" thickBot="1">
      <c r="A74" s="53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7"/>
      <c r="X74" s="51"/>
    </row>
  </sheetData>
  <mergeCells count="82">
    <mergeCell ref="X72:X74"/>
    <mergeCell ref="A73:A74"/>
    <mergeCell ref="B73:W74"/>
    <mergeCell ref="X66:X68"/>
    <mergeCell ref="A67:A68"/>
    <mergeCell ref="B67:W68"/>
    <mergeCell ref="X69:X71"/>
    <mergeCell ref="A70:A71"/>
    <mergeCell ref="B70:W71"/>
    <mergeCell ref="X60:X62"/>
    <mergeCell ref="A61:A62"/>
    <mergeCell ref="B61:W62"/>
    <mergeCell ref="X63:X65"/>
    <mergeCell ref="A64:A65"/>
    <mergeCell ref="B64:W65"/>
    <mergeCell ref="X54:X56"/>
    <mergeCell ref="A55:A56"/>
    <mergeCell ref="B55:W56"/>
    <mergeCell ref="X57:X59"/>
    <mergeCell ref="A58:A59"/>
    <mergeCell ref="B58:W59"/>
    <mergeCell ref="X48:X50"/>
    <mergeCell ref="A49:A50"/>
    <mergeCell ref="B49:W50"/>
    <mergeCell ref="X51:X53"/>
    <mergeCell ref="A52:A53"/>
    <mergeCell ref="B52:W53"/>
    <mergeCell ref="X42:X44"/>
    <mergeCell ref="A43:A44"/>
    <mergeCell ref="B43:W44"/>
    <mergeCell ref="X45:X47"/>
    <mergeCell ref="A46:A47"/>
    <mergeCell ref="B46:W47"/>
    <mergeCell ref="A31:A32"/>
    <mergeCell ref="A19:A20"/>
    <mergeCell ref="B31:W32"/>
    <mergeCell ref="B4:W5"/>
    <mergeCell ref="X39:X41"/>
    <mergeCell ref="A40:A41"/>
    <mergeCell ref="B40:W41"/>
    <mergeCell ref="B37:W38"/>
    <mergeCell ref="B28:W29"/>
    <mergeCell ref="A34:A35"/>
    <mergeCell ref="A37:A38"/>
    <mergeCell ref="X30:X32"/>
    <mergeCell ref="X33:X35"/>
    <mergeCell ref="X36:X38"/>
    <mergeCell ref="B34:W35"/>
    <mergeCell ref="X27:X29"/>
    <mergeCell ref="B19:W20"/>
    <mergeCell ref="B22:W23"/>
    <mergeCell ref="B25:W26"/>
    <mergeCell ref="A28:A29"/>
    <mergeCell ref="A16:A17"/>
    <mergeCell ref="B16:W17"/>
    <mergeCell ref="A22:A23"/>
    <mergeCell ref="A25:A26"/>
    <mergeCell ref="X6:X8"/>
    <mergeCell ref="A7:A8"/>
    <mergeCell ref="B7:W8"/>
    <mergeCell ref="X1:X2"/>
    <mergeCell ref="X3:X5"/>
    <mergeCell ref="A4:A5"/>
    <mergeCell ref="A1:A2"/>
    <mergeCell ref="V1:V2"/>
    <mergeCell ref="W1:W2"/>
    <mergeCell ref="L1:M1"/>
    <mergeCell ref="T1:U1"/>
    <mergeCell ref="N1:S1"/>
    <mergeCell ref="I1:K1"/>
    <mergeCell ref="D1:H1"/>
    <mergeCell ref="B1:C1"/>
    <mergeCell ref="A10:A11"/>
    <mergeCell ref="B10:W11"/>
    <mergeCell ref="X12:X14"/>
    <mergeCell ref="A13:A14"/>
    <mergeCell ref="B13:W14"/>
    <mergeCell ref="X15:X17"/>
    <mergeCell ref="X18:X20"/>
    <mergeCell ref="X21:X23"/>
    <mergeCell ref="X24:X26"/>
    <mergeCell ref="X9:X11"/>
  </mergeCells>
  <dataValidations count="5">
    <dataValidation type="list" allowBlank="1" showInputMessage="1" showErrorMessage="1" sqref="A3 A6 A9 A12 A15 A18 A21 A24 A27 A30 A33 A36 A39 A42 A45 A48 A51 A54 A57 A60 A63 A66 A69 A72">
      <formula1>"Arythea, Goldyx, Norowas, Tovak, Wolfhawk"</formula1>
    </dataValidation>
    <dataValidation type="list" allowBlank="1" showInputMessage="1" showErrorMessage="1" sqref="X3:X74">
      <formula1>"Ja,Nein - Fehler,Nein - Andere"</formula1>
    </dataValidation>
    <dataValidation type="list" allowBlank="1" showInputMessage="1" showErrorMessage="1" sqref="V3 V6 V9 V12 V15 V18 V21 V24 V27 V30 V33 V36 V39 V42 V45 V48 V51 V54 V57 V60 V63 V66 V69 V72">
      <mc:AlternateContent xmlns:x12ac="http://schemas.microsoft.com/office/spreadsheetml/2011/1/ac" xmlns:mc="http://schemas.openxmlformats.org/markup-compatibility/2006">
        <mc:Choice Requires="x12ac">
          <x12ac:list>"""+5""","""+3""","""+2+""","""+2-""","""+1+""","""+1-""","""0+""","""0""","""0-""","""-1+""","""-1-""","""-2""","""-3""","""-5""","""X"""</x12ac:list>
        </mc:Choice>
        <mc:Fallback>
          <formula1>"""+5"",""+3"",""+2+"",""+2-"",""+1+"",""+1-"",""0+"",""0"",""0-"",""-1+"",""-1-"",""-2"",""-3"",""-5"",""X"""</formula1>
        </mc:Fallback>
      </mc:AlternateContent>
    </dataValidation>
    <dataValidation type="list" allowBlank="1" showInputMessage="1" showErrorMessage="1" sqref="T3:U3 T6:U6 T9:U9 T12:U12 T15:U15 T18:U18 T21:U21 T24:U24 T27:U27 T30:U30 T33:U33 T36:U36 T39:U39 T42:U42 T45:U45 T48:U48 T51:U51 T54:U54 T57:U57 T60:U60 T63:U63 T66:U66 T69:U69 T72:U72">
      <formula1>"Blau,Grün,Rot,Weiß"</formula1>
    </dataValidation>
    <dataValidation type="list" allowBlank="1" showInputMessage="1" showErrorMessage="1" sqref="S3 N3:O3 S6 N6:O6 S9 N9:O9 S12 N12:O12 S15 N15:O15 S18 N18:O18 S21 N21:O21 S24 N24:O24 S27 N27:O27 S30 N30:O30 S33 N33:O33 S36 N36:O36 S39 N39:O39 S42 N42:O42 S45 N45:O45 S48 N48:O48 S51 N51:O51 S54 N54:O54 S57 N57:O57 S60 N60:O60 S63 N63:O63 S66 N66:O66 S69 N69:O69 S72 N72:O72">
      <formula1>"Ja,Nein"</formula1>
    </dataValidation>
  </dataValidations>
  <pageMargins left="0.70866141732283472" right="0.70866141732283472" top="0.78740157480314965" bottom="0.78740157480314965" header="0.31496062992125984" footer="0.31496062992125984"/>
  <pageSetup paperSize="9" scale="91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U16"/>
  <sheetViews>
    <sheetView zoomScaleNormal="100" workbookViewId="0">
      <selection activeCell="I11" sqref="I11"/>
    </sheetView>
  </sheetViews>
  <sheetFormatPr baseColWidth="10" defaultRowHeight="12.75" outlineLevelCol="1"/>
  <cols>
    <col min="1" max="1" width="7.7109375" customWidth="1"/>
    <col min="2" max="2" width="10.5703125" bestFit="1" customWidth="1"/>
    <col min="3" max="4" width="5.5703125" bestFit="1" customWidth="1"/>
    <col min="5" max="5" width="8" hidden="1" customWidth="1" outlineLevel="1"/>
    <col min="6" max="6" width="12.28515625" hidden="1" customWidth="1" outlineLevel="1"/>
    <col min="7" max="7" width="5" hidden="1" customWidth="1" outlineLevel="1"/>
    <col min="8" max="8" width="7.28515625" bestFit="1" customWidth="1" collapsed="1"/>
    <col min="9" max="9" width="6.140625" bestFit="1" customWidth="1"/>
    <col min="10" max="10" width="4.5703125" customWidth="1"/>
    <col min="11" max="11" width="5" customWidth="1"/>
    <col min="12" max="12" width="5.140625" customWidth="1"/>
    <col min="13" max="13" width="4.42578125" customWidth="1"/>
    <col min="14" max="14" width="5.42578125" customWidth="1"/>
    <col min="15" max="15" width="7.7109375" customWidth="1"/>
    <col min="16" max="16" width="7.5703125" bestFit="1" customWidth="1"/>
    <col min="17" max="17" width="5.5703125" bestFit="1" customWidth="1"/>
    <col min="18" max="19" width="6.7109375" bestFit="1" customWidth="1"/>
    <col min="20" max="21" width="7.28515625" bestFit="1" customWidth="1"/>
    <col min="22" max="22" width="7.7109375" customWidth="1"/>
  </cols>
  <sheetData>
    <row r="2" spans="2:21" s="5" customFormat="1"/>
    <row r="3" spans="2:21" s="5" customFormat="1">
      <c r="I3" s="79" t="s">
        <v>42</v>
      </c>
      <c r="J3" s="80"/>
      <c r="K3" s="80"/>
      <c r="L3" s="80"/>
      <c r="M3" s="80"/>
      <c r="N3" s="80"/>
      <c r="O3" s="80"/>
      <c r="P3" s="80"/>
      <c r="Q3" s="81"/>
    </row>
    <row r="4" spans="2:21">
      <c r="I4" s="82"/>
      <c r="J4" s="83"/>
      <c r="K4" s="83"/>
      <c r="L4" s="83"/>
      <c r="M4" s="83"/>
      <c r="N4" s="83"/>
      <c r="O4" s="83"/>
      <c r="P4" s="83"/>
      <c r="Q4" s="84"/>
    </row>
    <row r="5" spans="2:21">
      <c r="I5" s="85"/>
      <c r="J5" s="86"/>
      <c r="K5" s="86"/>
      <c r="L5" s="86"/>
      <c r="M5" s="86"/>
      <c r="N5" s="86"/>
      <c r="O5" s="86"/>
      <c r="P5" s="86"/>
      <c r="Q5" s="87"/>
    </row>
    <row r="9" spans="2:21">
      <c r="B9" s="72" t="s">
        <v>9</v>
      </c>
      <c r="C9" s="70" t="s">
        <v>47</v>
      </c>
      <c r="D9" s="75"/>
      <c r="E9" s="75"/>
      <c r="F9" s="75"/>
      <c r="G9" s="70" t="s">
        <v>46</v>
      </c>
      <c r="H9" s="75"/>
      <c r="I9" s="70" t="s">
        <v>48</v>
      </c>
      <c r="J9" s="70"/>
      <c r="K9" s="70"/>
      <c r="L9" s="70" t="s">
        <v>55</v>
      </c>
      <c r="M9" s="70"/>
      <c r="N9" s="70"/>
      <c r="O9" s="5"/>
      <c r="P9" s="72" t="s">
        <v>50</v>
      </c>
      <c r="Q9" s="70" t="s">
        <v>51</v>
      </c>
      <c r="R9" s="70"/>
      <c r="S9" s="70"/>
      <c r="T9" s="70" t="s">
        <v>54</v>
      </c>
      <c r="U9" s="71"/>
    </row>
    <row r="10" spans="2:21" ht="13.5" thickBot="1">
      <c r="B10" s="74"/>
      <c r="C10" s="45" t="s">
        <v>16</v>
      </c>
      <c r="D10" s="46" t="s">
        <v>43</v>
      </c>
      <c r="E10" s="46" t="s">
        <v>44</v>
      </c>
      <c r="F10" s="47" t="s">
        <v>45</v>
      </c>
      <c r="G10" s="48" t="s">
        <v>16</v>
      </c>
      <c r="H10" s="47" t="s">
        <v>6</v>
      </c>
      <c r="I10" s="48" t="str">
        <f>CHAR(216)</f>
        <v>Ø</v>
      </c>
      <c r="J10" s="46" t="s">
        <v>4</v>
      </c>
      <c r="K10" s="47" t="s">
        <v>5</v>
      </c>
      <c r="L10" s="48" t="str">
        <f>CHAR(216)</f>
        <v>Ø</v>
      </c>
      <c r="M10" s="46" t="s">
        <v>4</v>
      </c>
      <c r="N10" s="47" t="s">
        <v>5</v>
      </c>
      <c r="O10" s="5"/>
      <c r="P10" s="73"/>
      <c r="Q10" s="40" t="s">
        <v>7</v>
      </c>
      <c r="R10" s="41" t="s">
        <v>27</v>
      </c>
      <c r="S10" s="42" t="s">
        <v>28</v>
      </c>
      <c r="T10" s="40" t="s">
        <v>27</v>
      </c>
      <c r="U10" s="41" t="s">
        <v>28</v>
      </c>
    </row>
    <row r="11" spans="2:21">
      <c r="B11" s="19" t="s">
        <v>0</v>
      </c>
      <c r="C11" s="15">
        <f>COUNTIF('Spiele Übersicht'!$A:$A,Statistik!$B11)</f>
        <v>0</v>
      </c>
      <c r="D11" s="6">
        <f>IF($C11=0,0,COUNTIFS('Spiele Übersicht'!$A:$A,Statistik!$B11,'Spiele Übersicht'!$X:$X,"ja"))</f>
        <v>0</v>
      </c>
      <c r="E11" s="6">
        <f>IF($C11=0,0,COUNTIFS('Spiele Übersicht'!$A:$A,Statistik!$B11,'Spiele Übersicht'!$X:$X,"nein - mistake"))</f>
        <v>0</v>
      </c>
      <c r="F11" s="7">
        <f>IF($C11=0,0,COUNTIFS('Spiele Übersicht'!$A:$A,Statistik!$B11,'Spiele Übersicht'!$X:$X,"nein - other"))</f>
        <v>0</v>
      </c>
      <c r="G11" s="23">
        <f>IF($D11=0,0,COUNTIFS('Spiele Übersicht'!$A:$A,Statistik!$B11,'Spiele Übersicht'!$P:$P,"ja",'Spiele Übersicht'!$X:$X,"ja"))</f>
        <v>0</v>
      </c>
      <c r="H11" s="8">
        <f>IF($D11=0,0,COUNTIFS('Spiele Übersicht'!$A:$A,Statistik!$B11,'Spiele Übersicht'!$P:$P,"ja",'Spiele Übersicht'!$X:$X,"ja")/D11)</f>
        <v>0</v>
      </c>
      <c r="I11" s="9">
        <f>IF($D11=0,0,SUMIFS('Spiele Übersicht'!$B:$B,'Spiele Übersicht'!$A:$A,Statistik!$B11,'Spiele Übersicht'!$X:$X,"ja")/$D11)</f>
        <v>0</v>
      </c>
      <c r="J11" s="6" t="str">
        <f t="array" ref="J11">IF($D11=0,"",MIN(IF(('Spiele Übersicht'!$A:$A=Statistik!$B11)*('Spiele Übersicht'!$X:$X="ja"),'Spiele Übersicht'!$B:$B)))</f>
        <v/>
      </c>
      <c r="K11" s="7">
        <f t="array" ref="K11">IF($D11=0,0,MAX(IF(('Spiele Übersicht'!$A:$A=Statistik!$B11)*('Spiele Übersicht'!$X:$X="ja"),'Spiele Übersicht'!$B:$B)))</f>
        <v>0</v>
      </c>
      <c r="L11" s="9">
        <f>IF($D11=0,0,SUMIFS(IF($L$9="Fortgeschr. A.",'Spiele Übersicht'!$D:$D,IF($L$9="Zauber",'Spiele Übersicht'!$E:$E,IF($L$9="Artefakte",'Spiele Übersicht'!$F:$F,IF($L$9="Wunden",'Spiele Übersicht'!$G:$G,IF($L$9="Kristalle",'Spiele Übersicht'!$H:$H,IF($L$9="Einh. N. Verl.",'Spiele Übersicht'!$I:$I,IF($L$9="Einh. Verl.",'Spiele Übersicht'!$J:$J,IF($L$9="Einh. Gesamt",'Spiele Übersicht'!$K:$K,IF($L$9="Abenteuer",'Spiele Übersicht'!$L:$L,IF($L$9="Eroberungen",'Spiele Übersicht'!$M:$M)))))))))),'Spiele Übersicht'!$A:$A,Statistik!$B11,'Spiele Übersicht'!$X:$X,"ja")/$D11)</f>
        <v>0</v>
      </c>
      <c r="M11" s="6" t="str">
        <f t="array" ref="M11">IF($D11=0,"",MIN(IF(('Spiele Übersicht'!$A:$A=Statistik!$B11)*('Spiele Übersicht'!$X:$X="ja"),IF($L$9="Fortgeschr. A.",'Spiele Übersicht'!$D:$D,IF($L$9="Zauber",'Spiele Übersicht'!$E:$E,IF($L$9="Artefakte",'Spiele Übersicht'!$F:$F,IF($L$9="Wunden",'Spiele Übersicht'!$G:$G,IF($L$9="Kristalle",'Spiele Übersicht'!$H:$H,IF($L$9="Einh. N. Verl.",'Spiele Übersicht'!$I:$I,IF($L$9="Einh. Verl.",'Spiele Übersicht'!$J:$J,IF($L$9="Einh. Gesamt",'Spiele Übersicht'!$K:$K,IF($L$9="Abenteuer",'Spiele Übersicht'!$L:$L,IF($L$9="Eroberungen",'Spiele Übersicht'!$M:$M)))))))))))))</f>
        <v/>
      </c>
      <c r="N11" s="28">
        <f t="array" ref="N11">IF($D11=0,0,MAX(IF(('Spiele Übersicht'!$A:$A=Statistik!$B11)*('Spiele Übersicht'!$X:$X="ja"),IF($L$9="Fortgeschr. A.",'Spiele Übersicht'!$D:$D,IF($L$9="Zauber",'Spiele Übersicht'!$E:$E,IF($L$9="Artefakte",'Spiele Übersicht'!$F:$F,IF($L$9="Wunden",'Spiele Übersicht'!$G:$G,IF($L$9="Kristalle",'Spiele Übersicht'!$H:$H,IF($L$9="Einh. N. Verl.",'Spiele Übersicht'!$I:$I,IF($L$9="Einh. Verl.",'Spiele Übersicht'!$J:$J,IF($L$9="Einh. Gesamt",'Spiele Übersicht'!$K:$K,IF($L$9="Abenteuer",'Spiele Übersicht'!$L:$L,IF($L$9="Eroberungen",'Spiele Übersicht'!$M:$M)))))))))))))</f>
        <v>0</v>
      </c>
      <c r="P11" s="22" t="s">
        <v>35</v>
      </c>
      <c r="Q11" s="43">
        <f>R11+S11</f>
        <v>0</v>
      </c>
      <c r="R11" s="1">
        <f>COUNTIFS('Spiele Übersicht'!$T:$T,Statistik!$P11,'Spiele Übersicht'!$X:$X,"ja")</f>
        <v>0</v>
      </c>
      <c r="S11" s="37">
        <f>COUNTIFS('Spiele Übersicht'!$U:$U,Statistik!$P11,'Spiele Übersicht'!$X:$X,"ja")</f>
        <v>0</v>
      </c>
      <c r="T11" s="38">
        <f>IFERROR(COUNTIFS('Spiele Übersicht'!$T:$T,Statistik!$P11,'Spiele Übersicht'!$X:$X,"ja",'Spiele Übersicht'!$N:$N,"ja")/R11,0)</f>
        <v>0</v>
      </c>
      <c r="U11" s="39">
        <f>IFERROR(COUNTIFS('Spiele Übersicht'!$U:$U,Statistik!$P11,'Spiele Übersicht'!$X:$X,"ja",'Spiele Übersicht'!$O:$O,"ja")/S11,0)</f>
        <v>0</v>
      </c>
    </row>
    <row r="12" spans="2:21">
      <c r="B12" s="20" t="s">
        <v>2</v>
      </c>
      <c r="C12" s="16">
        <f>COUNTIF('Spiele Übersicht'!$A:$A,Statistik!$B12)</f>
        <v>0</v>
      </c>
      <c r="D12" s="6">
        <f>IF($C12=0,0,COUNTIFS('Spiele Übersicht'!$A:$A,Statistik!$B12,'Spiele Übersicht'!$X:$X,"ja"))</f>
        <v>0</v>
      </c>
      <c r="E12" s="6">
        <f>IF($C12=0,0,COUNTIFS('Spiele Übersicht'!$A:$A,Statistik!$B12,'Spiele Übersicht'!$X:$X,"nein - mistake"))</f>
        <v>0</v>
      </c>
      <c r="F12" s="7">
        <f>IF($C12=0,0,COUNTIFS('Spiele Übersicht'!$A:$A,Statistik!$B12,'Spiele Übersicht'!$X:$X,"nein - other"))</f>
        <v>0</v>
      </c>
      <c r="G12" s="23">
        <f>IF($D12=0,0,COUNTIFS('Spiele Übersicht'!$A:$A,Statistik!$B12,'Spiele Übersicht'!$P:$P,"ja",'Spiele Übersicht'!$X:$X,"ja"))</f>
        <v>0</v>
      </c>
      <c r="H12" s="8">
        <f>IF($D12=0,0,COUNTIFS('Spiele Übersicht'!$A:$A,Statistik!$B12,'Spiele Übersicht'!$P:$P,"ja",'Spiele Übersicht'!$X:$X,"ja")/D12)</f>
        <v>0</v>
      </c>
      <c r="I12" s="9">
        <f>IF($D12=0,0,SUMIFS('Spiele Übersicht'!$B:$B,'Spiele Übersicht'!$A:$A,Statistik!$B12,'Spiele Übersicht'!$X:$X,"ja")/$D12)</f>
        <v>0</v>
      </c>
      <c r="J12" s="6" t="str">
        <f t="array" ref="J12">IF($D12=0,"",MIN(IF(('Spiele Übersicht'!$A:$A=Statistik!$B12)*('Spiele Übersicht'!$X:$X="ja"),'Spiele Übersicht'!$B:$B)))</f>
        <v/>
      </c>
      <c r="K12" s="7">
        <f t="array" ref="K12">IF($D12=0,0,MAX(IF(('Spiele Übersicht'!$A:$A=Statistik!$B12)*('Spiele Übersicht'!$X:$X="ja"),'Spiele Übersicht'!$B:$B)))</f>
        <v>0</v>
      </c>
      <c r="L12" s="9">
        <f>IF($D12=0,0,SUMIFS(IF($L$9="Fortgeschr. A.",'Spiele Übersicht'!$D:$D,IF($L$9="Zauber",'Spiele Übersicht'!$E:$E,IF($L$9="Artefakte",'Spiele Übersicht'!$F:$F,IF($L$9="Wunden",'Spiele Übersicht'!$G:$G,IF($L$9="Kristalle",'Spiele Übersicht'!$H:$H,IF($L$9="Einh. N. Verl.",'Spiele Übersicht'!$I:$I,IF($L$9="Einh. Verl.",'Spiele Übersicht'!$J:$J,IF($L$9="Einh. Gesamt",'Spiele Übersicht'!$K:$K,IF($L$9="Abenteuer",'Spiele Übersicht'!$L:$L,IF($L$9="Eroberungen",'Spiele Übersicht'!$M:$M)))))))))),'Spiele Übersicht'!$A:$A,Statistik!$B12,'Spiele Übersicht'!$X:$X,"ja")/$D12)</f>
        <v>0</v>
      </c>
      <c r="M12" s="6" t="str">
        <f t="array" ref="M12">IF($D12=0,"",MIN(IF(('Spiele Übersicht'!$A:$A=Statistik!$B12)*('Spiele Übersicht'!$X:$X="ja"),IF($L$9="Fortgeschr. A.",'Spiele Übersicht'!$D:$D,IF($L$9="Zauber",'Spiele Übersicht'!$E:$E,IF($L$9="Artefakte",'Spiele Übersicht'!$F:$F,IF($L$9="Wunden",'Spiele Übersicht'!$G:$G,IF($L$9="Kristalle",'Spiele Übersicht'!$H:$H,IF($L$9="Einh. N. Verl.",'Spiele Übersicht'!$I:$I,IF($L$9="Einh. Verl.",'Spiele Übersicht'!$J:$J,IF($L$9="Einh. Gesamt",'Spiele Übersicht'!$K:$K,IF($L$9="Abenteuer",'Spiele Übersicht'!$L:$L,IF($L$9="Eroberungen",'Spiele Übersicht'!$M:$M)))))))))))))</f>
        <v/>
      </c>
      <c r="N12" s="7">
        <f t="array" ref="N12">IF($D12=0,0,MAX(IF(('Spiele Übersicht'!$A:$A=Statistik!$B12)*('Spiele Übersicht'!$X:$X="ja"),IF($L$9="Fortgeschr. A.",'Spiele Übersicht'!$D:$D,IF($L$9="Zauber",'Spiele Übersicht'!$E:$E,IF($L$9="Artefakte",'Spiele Übersicht'!$F:$F,IF($L$9="Wunden",'Spiele Übersicht'!$G:$G,IF($L$9="Kristalle",'Spiele Übersicht'!$H:$H,IF($L$9="Einh. N. Verl.",'Spiele Übersicht'!$I:$I,IF($L$9="Einh. Verl.",'Spiele Übersicht'!$J:$J,IF($L$9="Einh. Gesamt",'Spiele Übersicht'!$K:$K,IF($L$9="Abenteuer",'Spiele Übersicht'!$L:$L,IF($L$9="Eroberungen",'Spiele Übersicht'!$M:$M)))))))))))))</f>
        <v>0</v>
      </c>
      <c r="P12" s="20" t="s">
        <v>39</v>
      </c>
      <c r="Q12" s="31">
        <f>R12+S12</f>
        <v>0</v>
      </c>
      <c r="R12" s="29">
        <f>COUNTIFS('Spiele Übersicht'!$T:$T,Statistik!$P12,'Spiele Übersicht'!$X:$X,"ja")</f>
        <v>0</v>
      </c>
      <c r="S12" s="32">
        <f>COUNTIFS('Spiele Übersicht'!$U:$U,Statistik!$P12,'Spiele Übersicht'!$X:$X,"ja")</f>
        <v>0</v>
      </c>
      <c r="T12" s="33">
        <f>IFERROR(COUNTIFS('Spiele Übersicht'!$T:$T,Statistik!$P12,'Spiele Übersicht'!$X:$X,"ja",'Spiele Übersicht'!$N:$N,"ja")/R12,0)</f>
        <v>0</v>
      </c>
      <c r="U12" s="30">
        <f>IFERROR(COUNTIFS('Spiele Übersicht'!$U:$U,Statistik!$P12,'Spiele Übersicht'!$X:$X,"ja",'Spiele Übersicht'!$O:$O,"ja")/S12,0)</f>
        <v>0</v>
      </c>
    </row>
    <row r="13" spans="2:21">
      <c r="B13" s="20" t="s">
        <v>53</v>
      </c>
      <c r="C13" s="16">
        <f>COUNTIF('Spiele Übersicht'!$A:$A,Statistik!$B13)</f>
        <v>0</v>
      </c>
      <c r="D13" s="6">
        <f>IF($C13=0,0,COUNTIFS('Spiele Übersicht'!$A:$A,Statistik!$B13,'Spiele Übersicht'!$X:$X,"ja"))</f>
        <v>0</v>
      </c>
      <c r="E13" s="6">
        <f>IF($C13=0,0,COUNTIFS('Spiele Übersicht'!$A:$A,Statistik!$B13,'Spiele Übersicht'!$X:$X,"nein - mistake"))</f>
        <v>0</v>
      </c>
      <c r="F13" s="7">
        <f>IF($C13=0,0,COUNTIFS('Spiele Übersicht'!$A:$A,Statistik!$B13,'Spiele Übersicht'!$X:$X,"nein - other"))</f>
        <v>0</v>
      </c>
      <c r="G13" s="23">
        <f>IF($D13=0,0,COUNTIFS('Spiele Übersicht'!$A:$A,Statistik!$B13,'Spiele Übersicht'!$P:$P,"ja",'Spiele Übersicht'!$X:$X,"ja"))</f>
        <v>0</v>
      </c>
      <c r="H13" s="8">
        <f>IF($D13=0,0,COUNTIFS('Spiele Übersicht'!$A:$A,Statistik!$B13,'Spiele Übersicht'!$P:$P,"ja",'Spiele Übersicht'!$X:$X,"ja")/D13)</f>
        <v>0</v>
      </c>
      <c r="I13" s="9">
        <f>IF($D13=0,0,SUMIFS('Spiele Übersicht'!$B:$B,'Spiele Übersicht'!$A:$A,Statistik!$B13,'Spiele Übersicht'!$X:$X,"ja")/$D13)</f>
        <v>0</v>
      </c>
      <c r="J13" s="6" t="str">
        <f t="array" ref="J13">IF($D13=0,"",MIN(IF(('Spiele Übersicht'!$A:$A=Statistik!$B13)*('Spiele Übersicht'!$X:$X="ja"),'Spiele Übersicht'!$B:$B)))</f>
        <v/>
      </c>
      <c r="K13" s="7">
        <f t="array" ref="K13">IF($D13=0,0,MAX(IF(('Spiele Übersicht'!$A:$A=Statistik!$B13)*('Spiele Übersicht'!$X:$X="ja"),'Spiele Übersicht'!$B:$B)))</f>
        <v>0</v>
      </c>
      <c r="L13" s="9">
        <f>IF($D13=0,0,SUMIFS(IF($L$9="Fortgeschr. A.",'Spiele Übersicht'!$D:$D,IF($L$9="Zauber",'Spiele Übersicht'!$E:$E,IF($L$9="Artefakte",'Spiele Übersicht'!$F:$F,IF($L$9="Wunden",'Spiele Übersicht'!$G:$G,IF($L$9="Kristalle",'Spiele Übersicht'!$H:$H,IF($L$9="Einh. N. Verl.",'Spiele Übersicht'!$I:$I,IF($L$9="Einh. Verl.",'Spiele Übersicht'!$J:$J,IF($L$9="Einh. Gesamt",'Spiele Übersicht'!$K:$K,IF($L$9="Abenteuer",'Spiele Übersicht'!$L:$L,IF($L$9="Eroberungen",'Spiele Übersicht'!$M:$M)))))))))),'Spiele Übersicht'!$A:$A,Statistik!$B13,'Spiele Übersicht'!$X:$X,"ja")/$D13)</f>
        <v>0</v>
      </c>
      <c r="M13" s="6" t="str">
        <f t="array" ref="M13">IF($D13=0,"",MIN(IF(('Spiele Übersicht'!$A:$A=Statistik!$B13)*('Spiele Übersicht'!$X:$X="ja"),IF($L$9="Fortgeschr. A.",'Spiele Übersicht'!$D:$D,IF($L$9="Zauber",'Spiele Übersicht'!$E:$E,IF($L$9="Artefakte",'Spiele Übersicht'!$F:$F,IF($L$9="Wunden",'Spiele Übersicht'!$G:$G,IF($L$9="Kristalle",'Spiele Übersicht'!$H:$H,IF($L$9="Einh. N. Verl.",'Spiele Übersicht'!$I:$I,IF($L$9="Einh. Verl.",'Spiele Übersicht'!$J:$J,IF($L$9="Einh. Gesamt",'Spiele Übersicht'!$K:$K,IF($L$9="Abenteuer",'Spiele Übersicht'!$L:$L,IF($L$9="Eroberungen",'Spiele Übersicht'!$M:$M)))))))))))))</f>
        <v/>
      </c>
      <c r="N13" s="7">
        <f t="array" ref="N13">IF($D13=0,0,MAX(IF(('Spiele Übersicht'!$A:$A=Statistik!$B13)*('Spiele Übersicht'!$X:$X="ja"),IF($L$9="Fortgeschr. A.",'Spiele Übersicht'!$D:$D,IF($L$9="Zauber",'Spiele Übersicht'!$E:$E,IF($L$9="Artefakte",'Spiele Übersicht'!$F:$F,IF($L$9="Wunden",'Spiele Übersicht'!$G:$G,IF($L$9="Kristalle",'Spiele Übersicht'!$H:$H,IF($L$9="Einh. N. Verl.",'Spiele Übersicht'!$I:$I,IF($L$9="Einh. Verl.",'Spiele Übersicht'!$J:$J,IF($L$9="Einh. Gesamt",'Spiele Übersicht'!$K:$K,IF($L$9="Abenteuer",'Spiele Übersicht'!$L:$L,IF($L$9="Eroberungen",'Spiele Übersicht'!$M:$M)))))))))))))</f>
        <v>0</v>
      </c>
      <c r="P13" s="20" t="s">
        <v>52</v>
      </c>
      <c r="Q13" s="31">
        <f>R13+S13</f>
        <v>0</v>
      </c>
      <c r="R13" s="29">
        <f>COUNTIFS('Spiele Übersicht'!$T:$T,Statistik!$P13,'Spiele Übersicht'!$X:$X,"ja")</f>
        <v>0</v>
      </c>
      <c r="S13" s="32">
        <f>COUNTIFS('Spiele Übersicht'!$U:$U,Statistik!$P13,'Spiele Übersicht'!$X:$X,"ja")</f>
        <v>0</v>
      </c>
      <c r="T13" s="33">
        <f>IFERROR(COUNTIFS('Spiele Übersicht'!$T:$T,Statistik!$P13,'Spiele Übersicht'!$X:$X,"ja",'Spiele Übersicht'!$N:$N,"ja")/R13,0)</f>
        <v>0</v>
      </c>
      <c r="U13" s="30">
        <f>IFERROR(COUNTIFS('Spiele Übersicht'!$U:$U,Statistik!$P13,'Spiele Übersicht'!$X:$X,"ja",'Spiele Übersicht'!$O:$O,"ja")/S13,0)</f>
        <v>0</v>
      </c>
    </row>
    <row r="14" spans="2:21" ht="13.5" thickBot="1">
      <c r="B14" s="20" t="s">
        <v>1</v>
      </c>
      <c r="C14" s="16">
        <f>COUNTIF('Spiele Übersicht'!$A:$A,Statistik!$B14)</f>
        <v>0</v>
      </c>
      <c r="D14" s="6">
        <f>IF($C14=0,0,COUNTIFS('Spiele Übersicht'!$A:$A,Statistik!$B14,'Spiele Übersicht'!$X:$X,"ja"))</f>
        <v>0</v>
      </c>
      <c r="E14" s="6">
        <f>IF($C14=0,0,COUNTIFS('Spiele Übersicht'!$A:$A,Statistik!$B14,'Spiele Übersicht'!$X:$X,"nein - mistake"))</f>
        <v>0</v>
      </c>
      <c r="F14" s="7">
        <f>IF($C14=0,0,COUNTIFS('Spiele Übersicht'!$A:$A,Statistik!$B14,'Spiele Übersicht'!$X:$X,"nein - other"))</f>
        <v>0</v>
      </c>
      <c r="G14" s="23">
        <f>IF($D14=0,0,COUNTIFS('Spiele Übersicht'!$A:$A,Statistik!$B14,'Spiele Übersicht'!$P:$P,"ja",'Spiele Übersicht'!$X:$X,"ja"))</f>
        <v>0</v>
      </c>
      <c r="H14" s="8">
        <f>IF($D14=0,0,COUNTIFS('Spiele Übersicht'!$A:$A,Statistik!$B14,'Spiele Übersicht'!$P:$P,"ja",'Spiele Übersicht'!$X:$X,"ja")/D14)</f>
        <v>0</v>
      </c>
      <c r="I14" s="9">
        <f>IF($D14=0,0,SUMIFS('Spiele Übersicht'!$B:$B,'Spiele Übersicht'!$A:$A,Statistik!$B14,'Spiele Übersicht'!$X:$X,"ja")/$D14)</f>
        <v>0</v>
      </c>
      <c r="J14" s="6" t="str">
        <f t="array" ref="J14">IF($D14=0,"",MIN(IF(('Spiele Übersicht'!$A:$A=Statistik!$B14)*('Spiele Übersicht'!$X:$X="ja"),'Spiele Übersicht'!$B:$B)))</f>
        <v/>
      </c>
      <c r="K14" s="7">
        <f t="array" ref="K14">IF($D14=0,0,MAX(IF(('Spiele Übersicht'!$A:$A=Statistik!$B14)*('Spiele Übersicht'!$X:$X="ja"),'Spiele Übersicht'!$B:$B)))</f>
        <v>0</v>
      </c>
      <c r="L14" s="9">
        <f>IF($D14=0,0,SUMIFS(IF($L$9="Fortgeschr. A.",'Spiele Übersicht'!$D:$D,IF($L$9="Zauber",'Spiele Übersicht'!$E:$E,IF($L$9="Artefakte",'Spiele Übersicht'!$F:$F,IF($L$9="Wunden",'Spiele Übersicht'!$G:$G,IF($L$9="Kristalle",'Spiele Übersicht'!$H:$H,IF($L$9="Einh. N. Verl.",'Spiele Übersicht'!$I:$I,IF($L$9="Einh. Verl.",'Spiele Übersicht'!$J:$J,IF($L$9="Einh. Gesamt",'Spiele Übersicht'!$K:$K,IF($L$9="Abenteuer",'Spiele Übersicht'!$L:$L,IF($L$9="Eroberungen",'Spiele Übersicht'!$M:$M)))))))))),'Spiele Übersicht'!$A:$A,Statistik!$B14,'Spiele Übersicht'!$X:$X,"ja")/$D14)</f>
        <v>0</v>
      </c>
      <c r="M14" s="6" t="str">
        <f t="array" ref="M14">IF($D14=0,"",MIN(IF(('Spiele Übersicht'!$A:$A=Statistik!$B14)*('Spiele Übersicht'!$X:$X="ja"),IF($L$9="Fortgeschr. A.",'Spiele Übersicht'!$D:$D,IF($L$9="Zauber",'Spiele Übersicht'!$E:$E,IF($L$9="Artefakte",'Spiele Übersicht'!$F:$F,IF($L$9="Wunden",'Spiele Übersicht'!$G:$G,IF($L$9="Kristalle",'Spiele Übersicht'!$H:$H,IF($L$9="Einh. N. Verl.",'Spiele Übersicht'!$I:$I,IF($L$9="Einh. Verl.",'Spiele Übersicht'!$J:$J,IF($L$9="Einh. Gesamt",'Spiele Übersicht'!$K:$K,IF($L$9="Abenteuer",'Spiele Übersicht'!$L:$L,IF($L$9="Eroberungen",'Spiele Übersicht'!$M:$M)))))))))))))</f>
        <v/>
      </c>
      <c r="N14" s="7">
        <f t="array" ref="N14">IF($D14=0,0,MAX(IF(('Spiele Übersicht'!$A:$A=Statistik!$B14)*('Spiele Übersicht'!$X:$X="ja"),IF($L$9="Fortgeschr. A.",'Spiele Übersicht'!$D:$D,IF($L$9="Zauber",'Spiele Übersicht'!$E:$E,IF($L$9="Artefakte",'Spiele Übersicht'!$F:$F,IF($L$9="Wunden",'Spiele Übersicht'!$G:$G,IF($L$9="Kristalle",'Spiele Übersicht'!$H:$H,IF($L$9="Einh. N. Verl.",'Spiele Übersicht'!$I:$I,IF($L$9="Einh. Verl.",'Spiele Übersicht'!$J:$J,IF($L$9="Einh. Gesamt",'Spiele Übersicht'!$K:$K,IF($L$9="Abenteuer",'Spiele Übersicht'!$L:$L,IF($L$9="Eroberungen",'Spiele Übersicht'!$M:$M)))))))))))))</f>
        <v>0</v>
      </c>
      <c r="P14" s="44" t="s">
        <v>36</v>
      </c>
      <c r="Q14" s="34">
        <f>R14+S14</f>
        <v>0</v>
      </c>
      <c r="R14" s="35">
        <f>COUNTIFS('Spiele Übersicht'!$T:$T,Statistik!$P14,'Spiele Übersicht'!$X:$X,"ja")</f>
        <v>0</v>
      </c>
      <c r="S14" s="36">
        <f>COUNTIFS('Spiele Übersicht'!$U:$U,Statistik!$P14,'Spiele Übersicht'!$X:$X,"ja")</f>
        <v>0</v>
      </c>
      <c r="T14" s="33">
        <f>IFERROR(COUNTIFS('Spiele Übersicht'!$T:$T,Statistik!$P14,'Spiele Übersicht'!$X:$X,"ja",'Spiele Übersicht'!$N:$N,"ja")/R14,0)</f>
        <v>0</v>
      </c>
      <c r="U14" s="30">
        <f>IFERROR(COUNTIFS('Spiele Übersicht'!$U:$U,Statistik!$P14,'Spiele Übersicht'!$X:$X,"ja",'Spiele Übersicht'!$O:$O,"ja")/S14,0)</f>
        <v>0</v>
      </c>
    </row>
    <row r="15" spans="2:21" ht="13.5" thickBot="1">
      <c r="B15" s="21" t="s">
        <v>3</v>
      </c>
      <c r="C15" s="17">
        <f>COUNTIF('Spiele Übersicht'!$A:$A,Statistik!$B15)</f>
        <v>0</v>
      </c>
      <c r="D15" s="6">
        <f>IF($C15=0,0,COUNTIFS('Spiele Übersicht'!$A:$A,Statistik!$B15,'Spiele Übersicht'!$X:$X,"ja"))</f>
        <v>0</v>
      </c>
      <c r="E15" s="6">
        <f>IF($C15=0,0,COUNTIFS('Spiele Übersicht'!$A:$A,Statistik!$B15,'Spiele Übersicht'!$X:$X,"nein - mistake"))</f>
        <v>0</v>
      </c>
      <c r="F15" s="7">
        <f>IF($C15=0,0,COUNTIFS('Spiele Übersicht'!$A:$A,Statistik!$B15,'Spiele Übersicht'!$X:$X,"nein - other"))</f>
        <v>0</v>
      </c>
      <c r="G15" s="23">
        <f>IF($D15=0,0,COUNTIFS('Spiele Übersicht'!$A:$A,Statistik!$B15,'Spiele Übersicht'!$P:$P,"ja",'Spiele Übersicht'!$X:$X,"ja"))</f>
        <v>0</v>
      </c>
      <c r="H15" s="8">
        <f>IF($D15=0,0,COUNTIFS('Spiele Übersicht'!$A:$A,Statistik!$B15,'Spiele Übersicht'!$P:$P,"ja",'Spiele Übersicht'!$X:$X,"ja")/D15)</f>
        <v>0</v>
      </c>
      <c r="I15" s="9">
        <f>IF($D15=0,0,SUMIFS('Spiele Übersicht'!$B:$B,'Spiele Übersicht'!$A:$A,Statistik!$B15,'Spiele Übersicht'!$X:$X,"ja")/$D15)</f>
        <v>0</v>
      </c>
      <c r="J15" s="6" t="str">
        <f t="array" ref="J15">IF($D15=0,"",MIN(IF(('Spiele Übersicht'!$A:$A=Statistik!$B15)*('Spiele Übersicht'!$X:$X="ja"),'Spiele Übersicht'!$B:$B)))</f>
        <v/>
      </c>
      <c r="K15" s="7">
        <f t="array" ref="K15">IF($D15=0,0,MAX(IF(('Spiele Übersicht'!$A:$A=Statistik!$B15)*('Spiele Übersicht'!$X:$X="ja"),'Spiele Übersicht'!$B:$B)))</f>
        <v>0</v>
      </c>
      <c r="L15" s="9">
        <f>IF($D15=0,0,SUMIFS(IF($L$9="Fortgeschr. A.",'Spiele Übersicht'!$D:$D,IF($L$9="Zauber",'Spiele Übersicht'!$E:$E,IF($L$9="Artefakte",'Spiele Übersicht'!$F:$F,IF($L$9="Wunden",'Spiele Übersicht'!$G:$G,IF($L$9="Kristalle",'Spiele Übersicht'!$H:$H,IF($L$9="Einh. N. Verl.",'Spiele Übersicht'!$I:$I,IF($L$9="Einh. Verl.",'Spiele Übersicht'!$J:$J,IF($L$9="Einh. Gesamt",'Spiele Übersicht'!$K:$K,IF($L$9="Abenteuer",'Spiele Übersicht'!$L:$L,IF($L$9="Eroberungen",'Spiele Übersicht'!$M:$M)))))))))),'Spiele Übersicht'!$A:$A,Statistik!$B15,'Spiele Übersicht'!$X:$X,"ja")/$D15)</f>
        <v>0</v>
      </c>
      <c r="M15" s="6" t="str">
        <f t="array" ref="M15">IF($D15=0,"",MIN(IF(('Spiele Übersicht'!$A:$A=Statistik!$B15)*('Spiele Übersicht'!$X:$X="ja"),IF($L$9="Fortgeschr. A.",'Spiele Übersicht'!$D:$D,IF($L$9="Zauber",'Spiele Übersicht'!$E:$E,IF($L$9="Artefakte",'Spiele Übersicht'!$F:$F,IF($L$9="Wunden",'Spiele Übersicht'!$G:$G,IF($L$9="Kristalle",'Spiele Übersicht'!$H:$H,IF($L$9="Einh. N. Verl.",'Spiele Übersicht'!$I:$I,IF($L$9="Einh. Verl.",'Spiele Übersicht'!$J:$J,IF($L$9="Einh. Gesamt",'Spiele Übersicht'!$K:$K,IF($L$9="Abenteuer",'Spiele Übersicht'!$L:$L,IF($L$9="Eroberungen",'Spiele Übersicht'!$M:$M)))))))))))))</f>
        <v/>
      </c>
      <c r="N15" s="7">
        <f t="array" ref="N15">IF($D15=0,0,MAX(IF(('Spiele Übersicht'!$A:$A=Statistik!$B15)*('Spiele Übersicht'!$X:$X="ja"),IF($L$9="Fortgeschr. A.",'Spiele Übersicht'!$D:$D,IF($L$9="Zauber",'Spiele Übersicht'!$E:$E,IF($L$9="Artefakte",'Spiele Übersicht'!$F:$F,IF($L$9="Wunden",'Spiele Übersicht'!$G:$G,IF($L$9="Kristalle",'Spiele Übersicht'!$H:$H,IF($L$9="Einh. N. Verl.",'Spiele Übersicht'!$I:$I,IF($L$9="Einh. Verl.",'Spiele Übersicht'!$J:$J,IF($L$9="Einh. Gesamt",'Spiele Übersicht'!$K:$K,IF($L$9="Abenteuer",'Spiele Übersicht'!$L:$L,IF($L$9="Eroberungen",'Spiele Übersicht'!$M:$M)))))))))))))</f>
        <v>0</v>
      </c>
      <c r="P15" s="76" t="s">
        <v>49</v>
      </c>
      <c r="Q15" s="77"/>
      <c r="R15" s="77"/>
      <c r="S15" s="78"/>
      <c r="T15" s="38" t="str">
        <f>IFERROR(SUMPRODUCT(T11:T14*R11:R14)/SUM(R11:R14),"")</f>
        <v/>
      </c>
      <c r="U15" s="39" t="str">
        <f>IFERROR(SUMPRODUCT(U11:U14*S11:S14)/SUM(S11:S14),"")</f>
        <v/>
      </c>
    </row>
    <row r="16" spans="2:21">
      <c r="B16" s="22" t="str">
        <f>"Ges./ "&amp;CHAR(216)</f>
        <v>Ges./ Ø</v>
      </c>
      <c r="C16" s="18">
        <f>SUM(C11:C15)</f>
        <v>0</v>
      </c>
      <c r="D16" s="10">
        <f>SUM(D11:D15)</f>
        <v>0</v>
      </c>
      <c r="E16" s="10">
        <f t="shared" ref="E16:F16" si="0">SUM(E11:E15)</f>
        <v>0</v>
      </c>
      <c r="F16" s="11">
        <f t="shared" si="0"/>
        <v>0</v>
      </c>
      <c r="G16" s="24" t="str">
        <f>IF($D$16=0,"",SUM(G11:G15))</f>
        <v/>
      </c>
      <c r="H16" s="12" t="str">
        <f>IFERROR(SUMPRODUCT(H11:H15*$D$11:$D$15)/SUM($D$11:$D$15),"")</f>
        <v/>
      </c>
      <c r="I16" s="13" t="str">
        <f>IFERROR(SUMPRODUCT(I11:I15*$D$11:$D$15)/SUM($D$11:$D$15),"")</f>
        <v/>
      </c>
      <c r="J16" s="10" t="str">
        <f>IF($D$16=0,"",MIN(J11:J15))</f>
        <v/>
      </c>
      <c r="K16" s="14" t="str">
        <f>IF($D$16=0,"",MAX(K11:K15))</f>
        <v/>
      </c>
      <c r="L16" s="13" t="str">
        <f>IFERROR(SUMPRODUCT(L11:L15*$D$11:$D$15)/SUM($D$11:$D$15),"")</f>
        <v/>
      </c>
      <c r="M16" s="10" t="str">
        <f>IF($D$16=0,"",MIN(M11:M15))</f>
        <v/>
      </c>
      <c r="N16" s="14" t="str">
        <f>IF($D$16=0,"",MAX(N11:N15))</f>
        <v/>
      </c>
    </row>
  </sheetData>
  <mergeCells count="10">
    <mergeCell ref="I3:Q5"/>
    <mergeCell ref="C9:F9"/>
    <mergeCell ref="I9:K9"/>
    <mergeCell ref="L9:N9"/>
    <mergeCell ref="Q9:S9"/>
    <mergeCell ref="T9:U9"/>
    <mergeCell ref="P9:P10"/>
    <mergeCell ref="B9:B10"/>
    <mergeCell ref="G9:H9"/>
    <mergeCell ref="P15:S15"/>
  </mergeCells>
  <conditionalFormatting sqref="G11:N15">
    <cfRule type="expression" dxfId="0" priority="1">
      <formula>$D11=0</formula>
    </cfRule>
  </conditionalFormatting>
  <dataValidations count="1">
    <dataValidation type="list" allowBlank="1" showInputMessage="1" showErrorMessage="1" sqref="L9:N9">
      <formula1>"Fortgeschr. A.,Zauber,Artefakte,Wunden,Kristalle,Einh. N. Verw.,Einh. Verw.,Einh. Gesamt,Abenteuer,Eroberungen"</formula1>
    </dataValidation>
  </dataValidations>
  <pageMargins left="0.7" right="0.7" top="0.78740157499999996" bottom="0.78740157499999996" header="0.3" footer="0.3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B11"/>
  <sheetViews>
    <sheetView tabSelected="1" workbookViewId="0">
      <selection activeCell="B7" sqref="B7"/>
    </sheetView>
  </sheetViews>
  <sheetFormatPr baseColWidth="10" defaultRowHeight="12.75"/>
  <cols>
    <col min="2" max="2" width="67.5703125" bestFit="1" customWidth="1"/>
  </cols>
  <sheetData>
    <row r="3" spans="2:2">
      <c r="B3" s="88" t="s">
        <v>62</v>
      </c>
    </row>
    <row r="4" spans="2:2">
      <c r="B4" s="89" t="s">
        <v>56</v>
      </c>
    </row>
    <row r="5" spans="2:2">
      <c r="B5" s="89" t="s">
        <v>57</v>
      </c>
    </row>
    <row r="6" spans="2:2">
      <c r="B6" t="s">
        <v>58</v>
      </c>
    </row>
    <row r="7" spans="2:2">
      <c r="B7" t="s">
        <v>59</v>
      </c>
    </row>
    <row r="8" spans="2:2">
      <c r="B8" t="s">
        <v>60</v>
      </c>
    </row>
    <row r="11" spans="2:2">
      <c r="B11" t="s">
        <v>61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Spiele Übersicht</vt:lpstr>
      <vt:lpstr>Statistik</vt:lpstr>
      <vt:lpstr>Info</vt:lpstr>
      <vt:lpstr>'Spiele Übersicht'!Druckbereich</vt:lpstr>
      <vt:lpstr>'Spiele Übersicht'!Drucktitel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tempadmin</cp:lastModifiedBy>
  <cp:lastPrinted>2012-09-18T11:48:46Z</cp:lastPrinted>
  <dcterms:created xsi:type="dcterms:W3CDTF">2012-09-17T06:30:53Z</dcterms:created>
  <dcterms:modified xsi:type="dcterms:W3CDTF">2012-09-24T11:12:19Z</dcterms:modified>
</cp:coreProperties>
</file>